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0920" activeTab="8"/>
  </bookViews>
  <sheets>
    <sheet name="титул бюджетного" sheetId="1" r:id="rId1"/>
    <sheet name="1" sheetId="2" r:id="rId2"/>
    <sheet name="2т1" sheetId="3" r:id="rId3"/>
    <sheet name="т2 2018" sheetId="4" r:id="rId4"/>
    <sheet name="т2 2019" sheetId="5" r:id="rId5"/>
    <sheet name="т2 2020" sheetId="6" r:id="rId6"/>
    <sheet name="т2.1.м.з." sheetId="7" r:id="rId7"/>
    <sheet name="т3" sheetId="8" r:id="rId8"/>
    <sheet name="т4" sheetId="9" r:id="rId9"/>
  </sheets>
  <definedNames>
    <definedName name="_xlnm.Print_Area" localSheetId="1">'1'!$A$1:$G$20</definedName>
    <definedName name="_xlnm.Print_Area" localSheetId="4">'т2 2019'!$A$1:$J$177</definedName>
  </definedNames>
  <calcPr fullCalcOnLoad="1"/>
</workbook>
</file>

<file path=xl/sharedStrings.xml><?xml version="1.0" encoding="utf-8"?>
<sst xmlns="http://schemas.openxmlformats.org/spreadsheetml/2006/main" count="1196" uniqueCount="320">
  <si>
    <t>УТВЕРЖДЕН</t>
  </si>
  <si>
    <t>администрации города Кирова</t>
  </si>
  <si>
    <t>(наименование учреждения)</t>
  </si>
  <si>
    <t xml:space="preserve">ПЛАН </t>
  </si>
  <si>
    <t>финансово-хозяйственной деятельности</t>
  </si>
  <si>
    <t>(полное наименование учреждения)</t>
  </si>
  <si>
    <t>(адрес учреждения)</t>
  </si>
  <si>
    <t>(наименование бюджета)</t>
  </si>
  <si>
    <t>департамент образования администрации города Кирова</t>
  </si>
  <si>
    <t>(наименование уполномоченного органа)</t>
  </si>
  <si>
    <t>(наименование отраслевого органа)</t>
  </si>
  <si>
    <t>Ед. измерения руб</t>
  </si>
  <si>
    <t>приказом руководителя</t>
  </si>
  <si>
    <t>от</t>
  </si>
  <si>
    <t>N</t>
  </si>
  <si>
    <t xml:space="preserve">                                  </t>
  </si>
  <si>
    <t xml:space="preserve">   Ф.И.О. </t>
  </si>
  <si>
    <t xml:space="preserve"> подпись</t>
  </si>
  <si>
    <t>20____ г.</t>
  </si>
  <si>
    <t>" ____ "</t>
  </si>
  <si>
    <t xml:space="preserve">ИНН/КПП    </t>
  </si>
  <si>
    <t xml:space="preserve">по ОКТМО    </t>
  </si>
  <si>
    <t xml:space="preserve">по ОКЕИ    </t>
  </si>
  <si>
    <t>бюджет муниципального образования "Город Киров"</t>
  </si>
  <si>
    <t xml:space="preserve">Глава по БК    </t>
  </si>
  <si>
    <t xml:space="preserve">Код по реестру    </t>
  </si>
  <si>
    <t>N п/п</t>
  </si>
  <si>
    <t>Наименование услуги</t>
  </si>
  <si>
    <t>Тариф (цена, нормативная стоимость) услуги</t>
  </si>
  <si>
    <t>Реквизиты нормативного правового акта, утвердившего стоимость услуги</t>
  </si>
  <si>
    <t>дата</t>
  </si>
  <si>
    <t>1.3. Перечень услуг (работ), осуществляемых учреждением, предоставление которых  для  физических  и  юридических лиц осуществляется  в том числе за плату:</t>
  </si>
  <si>
    <t>1. Сведения о деятельности учреждения</t>
  </si>
  <si>
    <t>Наименование показателя</t>
  </si>
  <si>
    <t>Сумма, тыс. руб.</t>
  </si>
  <si>
    <t>из них:</t>
  </si>
  <si>
    <t>1.1. Общая балансовая стоимость недвижимого муниципального имущества, всего:</t>
  </si>
  <si>
    <t>в том числе: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</si>
  <si>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</si>
  <si>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3.2.1. Просроченная кредиторская задолженность</t>
  </si>
  <si>
    <t xml:space="preserve">                                                                  Таблица 2</t>
  </si>
  <si>
    <t>Код строки</t>
  </si>
  <si>
    <t>Код по бюджетной классификации Российской Федерации</t>
  </si>
  <si>
    <t>всего</t>
  </si>
  <si>
    <t>субсидия на финансовое обеспечение выполнения муниципального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</si>
  <si>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</si>
  <si>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</si>
  <si>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</si>
  <si>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</si>
  <si>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</si>
  <si>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</si>
  <si>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</si>
  <si>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прочие доходы</t>
  </si>
  <si>
    <t>доходы от операций с активами</t>
  </si>
  <si>
    <t>в том числе на выплаты персоналу всего:</t>
  </si>
  <si>
    <t>оплата труда и начисления на выплаты по оплате труда</t>
  </si>
  <si>
    <t>социальные и иные выплаты населению, всего</t>
  </si>
  <si>
    <t>из них по КОСГУ: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</si>
  <si>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</si>
  <si>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</si>
  <si>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</si>
  <si>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</si>
  <si>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</si>
  <si>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</si>
  <si>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</si>
  <si>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</si>
  <si>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</si>
  <si>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</si>
  <si>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в том числе фонд оплаты труда учреждений</t>
  </si>
  <si>
    <t>211.2004</t>
  </si>
  <si>
    <t>211.2005</t>
  </si>
  <si>
    <t>211.2007</t>
  </si>
  <si>
    <t>211.2008</t>
  </si>
  <si>
    <t>в том числе иные выплаты персоналу учреждений, за исключением фонда оплаты труда</t>
  </si>
  <si>
    <t>212.2004</t>
  </si>
  <si>
    <t>212.2005</t>
  </si>
  <si>
    <t>212.2006</t>
  </si>
  <si>
    <t>Транспортные услуги</t>
  </si>
  <si>
    <t>Пособия по социальной помощи населению</t>
  </si>
  <si>
    <t>262.2004</t>
  </si>
  <si>
    <t>262.2005</t>
  </si>
  <si>
    <t>Прочие расходы</t>
  </si>
  <si>
    <t>290.2004</t>
  </si>
  <si>
    <t>290.2005</t>
  </si>
  <si>
    <t xml:space="preserve">                                                                Таблица 2.1</t>
  </si>
  <si>
    <t xml:space="preserve">    Показатели  выплат  по  расходам  на  закупку  товаров,  работ,   услуг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</si>
  <si>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</si>
  <si>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</si>
  <si>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</si>
  <si>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05.04.2013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</si>
  <si>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18.07.2011 N 223-ФЗ "О закупках товаров, работ, услуг отдельными видами юридических лиц"</t>
  </si>
  <si>
    <t>на 20__ г., очередной финансовый год</t>
  </si>
  <si>
    <t>на 20__ г., 1-й год планового периода</t>
  </si>
  <si>
    <t>на 20__ г., 2-й год планового периода</t>
  </si>
  <si>
    <t>Выплаты по расходам на закупку товаров, работ, услуг всего:</t>
  </si>
  <si>
    <t>x</t>
  </si>
  <si>
    <t>в том числе: на оплату контрактов, заключенных до начала очередного финансового года</t>
  </si>
  <si>
    <t>на закупку товаров работ, услуг по году начала закупки</t>
  </si>
  <si>
    <t xml:space="preserve">                                                                  Таблица 3</t>
  </si>
  <si>
    <t xml:space="preserve">    Сведения о средствах, поступающих во временное  распоряжение учреждения</t>
  </si>
  <si>
    <t>на ___________________ 20__ г.</t>
  </si>
  <si>
    <t xml:space="preserve">   (очередной финансовый год)</t>
  </si>
  <si>
    <t>Сумма (руб., с точностью до двух знаков после запятой - 0,00)</t>
  </si>
  <si>
    <t>Поступления</t>
  </si>
  <si>
    <t>Выбытие</t>
  </si>
  <si>
    <t xml:space="preserve">                                                                  Таблица 4</t>
  </si>
  <si>
    <t xml:space="preserve">    Справочная информация</t>
  </si>
  <si>
    <t>Единица измерения</t>
  </si>
  <si>
    <t>Сумма</t>
  </si>
  <si>
    <t>Объем публичных обязательств, всего:</t>
  </si>
  <si>
    <t>тыс. руб.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</si>
  <si>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</si>
  <si>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работ (услуг)</t>
  </si>
  <si>
    <t>по муниципальным услугам в разрезе услуг (работ)</t>
  </si>
  <si>
    <t>ед.</t>
  </si>
  <si>
    <t>Численность персонала, всего</t>
  </si>
  <si>
    <t>чел.</t>
  </si>
  <si>
    <t>АУП</t>
  </si>
  <si>
    <t>средняя зарплата АУП</t>
  </si>
  <si>
    <t>руб./чел.</t>
  </si>
  <si>
    <t>основной персонал</t>
  </si>
  <si>
    <t>средняя зарплата основного персонала</t>
  </si>
  <si>
    <t>вспомогательные работники</t>
  </si>
  <si>
    <t>средняя зарплата вспомогательных работников</t>
  </si>
  <si>
    <t>в том числе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</si>
  <si>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 том числе взносы по обязательному социальному страхованию на выплаты по оплате труда работников и иные выплаты работникам учреждений</t>
  </si>
  <si>
    <t>213.2004</t>
  </si>
  <si>
    <t>213.2005</t>
  </si>
  <si>
    <t>213.2007</t>
  </si>
  <si>
    <t>213.2008</t>
  </si>
  <si>
    <t>в том числе пособия, компенсации и иные социальные выплаты гражданам, кроме публичных нормативных обязательств</t>
  </si>
  <si>
    <t>Работы, услуги по содержанию имущества</t>
  </si>
  <si>
    <t>225.0004</t>
  </si>
  <si>
    <t xml:space="preserve"> ремонт (текущий и капитальный) зданий, сооружений, помещений</t>
  </si>
  <si>
    <t xml:space="preserve">Прочие работы, услуги </t>
  </si>
  <si>
    <t xml:space="preserve">Транспортные услуги </t>
  </si>
  <si>
    <t xml:space="preserve">Коммунальные услуги, всего </t>
  </si>
  <si>
    <t>223.0001</t>
  </si>
  <si>
    <t>отопление</t>
  </si>
  <si>
    <t>223.0002</t>
  </si>
  <si>
    <t>освещение</t>
  </si>
  <si>
    <t>223.0003</t>
  </si>
  <si>
    <t>водоснабжение</t>
  </si>
  <si>
    <t>Арендная плата за пользованием имуществом</t>
  </si>
  <si>
    <t xml:space="preserve">Увеличение стоимости основных средств </t>
  </si>
  <si>
    <t>Увеличение стоимости материальных запасов</t>
  </si>
  <si>
    <t>225.2006</t>
  </si>
  <si>
    <t>в том числе прочая закупка товаров, работ и услуг для обеспечения государственных (муниципальных) нужд</t>
  </si>
  <si>
    <t>в том числе закупка товаров, работ, услуг в целях капитального ремонта государственного (муниципального) имущества</t>
  </si>
  <si>
    <t>в том числе исполнение судебных актов</t>
  </si>
  <si>
    <t>в том числе уплата налога на имущество и земельного налога</t>
  </si>
  <si>
    <t>0001</t>
  </si>
  <si>
    <t>226.2006</t>
  </si>
  <si>
    <t>Заработная плата (за исключением пед.работников)</t>
  </si>
  <si>
    <t>Заработная плата( внеурочная деятельность)</t>
  </si>
  <si>
    <t>Заработная плата (классное руководство)</t>
  </si>
  <si>
    <t>Прочие выплаты(пед работники)</t>
  </si>
  <si>
    <t>Прочие выплаты (за исключением пед.работников)</t>
  </si>
  <si>
    <t>Прочие выплаты (урочная деятельность)</t>
  </si>
  <si>
    <t>Пособия по социальной помощи населению (пед.работники)</t>
  </si>
  <si>
    <t>Пособия по социальной помощи населению(за исключением пед.работников)</t>
  </si>
  <si>
    <t>Прочие расходы(пед.работники)</t>
  </si>
  <si>
    <t>Прочие расходы(за исключением пед.работников)</t>
  </si>
  <si>
    <t>290.2006</t>
  </si>
  <si>
    <t>290.2007</t>
  </si>
  <si>
    <t>290.2008</t>
  </si>
  <si>
    <t>Прочие расходы(урочная деятельность)</t>
  </si>
  <si>
    <t>Прочие расходы(внеурочная деятельность)</t>
  </si>
  <si>
    <t>Прочие расходы(классное руководство)</t>
  </si>
  <si>
    <t>Начисления на выплаты по оплате труда(за исключением пед.работников)</t>
  </si>
  <si>
    <t>213.2006</t>
  </si>
  <si>
    <t>Начисления на выплаты по оплате труда(урочная деятельность)</t>
  </si>
  <si>
    <t>Начисления на выплаты по оплате труда(внеурочная деятельность)</t>
  </si>
  <si>
    <t>Начисления на выплаты по оплате труда(классное руководство)</t>
  </si>
  <si>
    <t>Прочие расходы(налог на имущество)</t>
  </si>
  <si>
    <t>Прочие расходы(земельный налог)</t>
  </si>
  <si>
    <t>Прочие расходы(налог на негативное воздействие окружающей среды)</t>
  </si>
  <si>
    <t>226.2004</t>
  </si>
  <si>
    <t>310.2006</t>
  </si>
  <si>
    <t>340.2006</t>
  </si>
  <si>
    <t>221.2006</t>
  </si>
  <si>
    <t>Заработная плата,всего</t>
  </si>
  <si>
    <t>Заработная плата(пед работники), из них</t>
  </si>
  <si>
    <t>высшая категория</t>
  </si>
  <si>
    <t>Заработная плата МБ , из них</t>
  </si>
  <si>
    <t>из них</t>
  </si>
  <si>
    <t>Прочие выплаты,всего</t>
  </si>
  <si>
    <t>х</t>
  </si>
  <si>
    <t>Пособия по социальной помощи населению,всего</t>
  </si>
  <si>
    <t>Прочие расходы,всего</t>
  </si>
  <si>
    <t>Начисления на выплаты по оплате труда(30,2%),всего</t>
  </si>
  <si>
    <t>Начисления на выплаты по оплате труда МБ ,из них</t>
  </si>
  <si>
    <t>Начисления на выплаты по оплате труда(пед.работники),всего</t>
  </si>
  <si>
    <t>Услуги связи,всего</t>
  </si>
  <si>
    <t>Работы, услуги по содержанию имущества,всего</t>
  </si>
  <si>
    <t>Прочие работы, услуги ,всего</t>
  </si>
  <si>
    <t>Прочие расходы, всего</t>
  </si>
  <si>
    <t>Прочие расходы МБ</t>
  </si>
  <si>
    <t>Увеличение стоимости основных средств,всего</t>
  </si>
  <si>
    <t>Увеличение стоимости материальных запасов,всего</t>
  </si>
  <si>
    <t>Прочие выплаты МБ</t>
  </si>
  <si>
    <t>Х</t>
  </si>
  <si>
    <t>Пособия по социальной помощи населению МБ</t>
  </si>
  <si>
    <t>работы,услуги по содержанию МБ</t>
  </si>
  <si>
    <t>работы, услуги по содержанию имущества(урочная деятельность)</t>
  </si>
  <si>
    <t>услуги связи МБ</t>
  </si>
  <si>
    <t>услуги связи</t>
  </si>
  <si>
    <t>прочие работы, услуги (урочная деятельность)</t>
  </si>
  <si>
    <t>прочие работы, услуги (педработники)</t>
  </si>
  <si>
    <t>прочие расходы МБ</t>
  </si>
  <si>
    <t>прочие расходы (урочная деятельность)</t>
  </si>
  <si>
    <t xml:space="preserve">увеличение стоимости основных средств МБ </t>
  </si>
  <si>
    <t>увеличение стоимости основных средств (урочная деятельность)</t>
  </si>
  <si>
    <t>увеличение стоимости материальных запасов МБ</t>
  </si>
  <si>
    <t>увеличение стоимости материальных запасов(урочная деятельность)</t>
  </si>
  <si>
    <t>Поступление финансовых активов, всего:</t>
  </si>
  <si>
    <t>МБОУ "СОШ с УИОП №58"города Кирова</t>
  </si>
  <si>
    <t>_____________________</t>
  </si>
  <si>
    <t>муниципального бюджетного общеобразовательного  учреждения  "Средняя общеобразовательная школа с углубленным изучением отдельных предметов  №58" города Кирова</t>
  </si>
  <si>
    <t>610027, г. Киров, ул. Милицейская, д. 67.</t>
  </si>
  <si>
    <t>4346040734/434501001</t>
  </si>
  <si>
    <t>услуги в области начального общего,основного общего и среднего общего образования.</t>
  </si>
  <si>
    <t>на 31.12.2012.</t>
  </si>
  <si>
    <t xml:space="preserve">1. Нефинансовые активы, всего </t>
  </si>
  <si>
    <t xml:space="preserve">    из них:</t>
  </si>
  <si>
    <t>1.1.2. Стоимость имущества, приобретенного  муниципальным учреждением за счет выделенных собственником имущества учреждения средств</t>
  </si>
  <si>
    <t>1.1.3. Стоимость имущества, приобретенного  муниципальным учреждением за счет доходов, полученных от платной и иной приносящей доход деятельности</t>
  </si>
  <si>
    <t>1.1.4. Остаточная стоимость особо ценного недвижимого муниципального имущества</t>
  </si>
  <si>
    <t>1.2. Общая балансовая стоимость движимого муниципального имущества, всего:</t>
  </si>
  <si>
    <t>1.2.1. Общая балансовая стоимость особо ценного движимого муниципального имущества</t>
  </si>
  <si>
    <t>1.3. Остаточная стоимость особо ценного движимого муниципального имущества</t>
  </si>
  <si>
    <t>2. Финансовые активы, всего</t>
  </si>
  <si>
    <t>2.1.Дебиторская задолженность по доходам, полученным за счет средств муниципального бюджета</t>
  </si>
  <si>
    <t>2.2.Дебиторская задолженность по выданным авансам, полученным за счет средств муниципального бюджета, всего</t>
  </si>
  <si>
    <t>2.3. Дебиторская задолженность по выданным авансам за счет доходов, полученных от платной или иной приносящей доход деятельности, всего</t>
  </si>
  <si>
    <t>3. Обязательства, всего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</si>
  <si>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</si>
  <si>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доходов, полученных от платной или иной приносящей доход деятельности, всего</t>
  </si>
  <si>
    <t>Таблица №1</t>
  </si>
  <si>
    <t>прочие работы, услуги МБ</t>
  </si>
  <si>
    <t>Услуга №1:Реализация основных общеобразовательных прграмм начального общего образования</t>
  </si>
  <si>
    <t>Услуга №2:Реализация основных общеобразовательных прграмм основного общего образования</t>
  </si>
  <si>
    <t>Услуга №3:Реализация основных общеобразовательных прграмм среднего общего образования</t>
  </si>
  <si>
    <t>доходы от оказания услуг, работ:</t>
  </si>
  <si>
    <t>С.В.Перминова</t>
  </si>
  <si>
    <t>реализация которых не является основной целью ее деятельности.</t>
  </si>
  <si>
    <t>Школа вправе осуществлять образовательную деятельность по дополнительным общеобразовательным программам,</t>
  </si>
  <si>
    <t>начального общего,основного общего и среднего общего образования.</t>
  </si>
  <si>
    <t xml:space="preserve">Основной целью деятельности Школы является общеобразовательная деятельность по общеобразовательным программам </t>
  </si>
  <si>
    <t xml:space="preserve">1.1. Цели деятельности учреждения: </t>
  </si>
  <si>
    <t>1.2. Виды деятельности учреждения:</t>
  </si>
  <si>
    <t xml:space="preserve">Главный бухгалтер                                                   С.В.Перминова                                                     </t>
  </si>
  <si>
    <t>Исполнитель                                                               С.В.Перминова</t>
  </si>
  <si>
    <t>Главный бухгалтер</t>
  </si>
  <si>
    <t xml:space="preserve"> </t>
  </si>
  <si>
    <t>Реализация основных общеобразовательных прграмм начального общего образования</t>
  </si>
  <si>
    <t>Реализация основных общеобразовательных прграмм основного общего образования</t>
  </si>
  <si>
    <t>Реализация основных общеобразовательных прграмм среднего общего образования</t>
  </si>
  <si>
    <t>Школа развития</t>
  </si>
  <si>
    <t>доходы рт реализации иного имущества</t>
  </si>
  <si>
    <t>иные субсидии, предоставленные из бюджета:</t>
  </si>
  <si>
    <t>МП "Организация работы с молодежью в муниципальном образовании "Город Киров" Подпрограмма "Развитие системы молодежных мероприятий и учреждений сферы молодежной политики"</t>
  </si>
  <si>
    <t>Оказание платных образовательных услуг:</t>
  </si>
  <si>
    <t>школа развития</t>
  </si>
  <si>
    <t>Е.И.Шустова</t>
  </si>
  <si>
    <t>4079-н</t>
  </si>
  <si>
    <t>08.12.2016г.</t>
  </si>
  <si>
    <t>Выплаты по расходам по разделу 07 подразделу 02,всего:</t>
  </si>
  <si>
    <t>Уплата прочих налогов,сборов  и иных платежей</t>
  </si>
  <si>
    <t>прочие расходы</t>
  </si>
  <si>
    <t xml:space="preserve">         2. Показатели финансового состояния учреждения на 01.01.2017 г.</t>
  </si>
  <si>
    <t>в том числе  уплата  иных платежей</t>
  </si>
  <si>
    <t xml:space="preserve">Прочие расходы </t>
  </si>
  <si>
    <t>выполнение наказов избирателей</t>
  </si>
  <si>
    <t xml:space="preserve">на закупку товаров работ, услуг </t>
  </si>
  <si>
    <r>
      <t xml:space="preserve">Выплаты по расходам на закупку товаров, работ, услуг </t>
    </r>
    <r>
      <rPr>
        <b/>
        <sz val="11"/>
        <color indexed="8"/>
        <rFont val="Calibri"/>
        <family val="2"/>
      </rPr>
      <t>по разделу 07,подразделу 02</t>
    </r>
    <r>
      <rPr>
        <sz val="11"/>
        <color theme="1"/>
        <rFont val="Calibri"/>
        <family val="2"/>
      </rPr>
      <t>,всего</t>
    </r>
  </si>
  <si>
    <t>МБОУ "СОШ с УИОП № 58"города Кирова</t>
  </si>
  <si>
    <t>(Е.B.Шустова)</t>
  </si>
  <si>
    <t>Начальник департамента образования</t>
  </si>
  <si>
    <t xml:space="preserve"> (А.Л.Петрицкий) </t>
  </si>
  <si>
    <t>СОГЛАСОВАНО:</t>
  </si>
  <si>
    <t>25</t>
  </si>
  <si>
    <t>Самый умный</t>
  </si>
  <si>
    <t>Кружок танцев</t>
  </si>
  <si>
    <t>70</t>
  </si>
  <si>
    <t>Директор</t>
  </si>
  <si>
    <t>310.05383</t>
  </si>
  <si>
    <t xml:space="preserve">увеличение стоимости основных средств МБ(выполнение наказов избирателей) </t>
  </si>
  <si>
    <t>3584-n</t>
  </si>
  <si>
    <t>Спортивная секция  :"Волейбол"</t>
  </si>
  <si>
    <t>Доходы от оказания платных образовательных услуг в т.ч.:</t>
  </si>
  <si>
    <t xml:space="preserve">на 2018 год и плановый период 2019/2020 годов </t>
  </si>
  <si>
    <t>Объем финансового обеспечения на 2018 г., руб. (с точностью до двух знаков после запятой - 0,00)</t>
  </si>
  <si>
    <t>211.2012</t>
  </si>
  <si>
    <t xml:space="preserve">Заработная плата </t>
  </si>
  <si>
    <t>213.2012</t>
  </si>
  <si>
    <t>Начисления на выплаты по оплате труд</t>
  </si>
  <si>
    <t xml:space="preserve">    Показатели по поступлениям и выплатам учреждения на 01.01.2019 г.</t>
  </si>
  <si>
    <t>Объем финансового обеспечения на 2019 г., руб. (с точностью до двух знаков после запятой - 0,00)</t>
  </si>
  <si>
    <t xml:space="preserve">    Показатели по поступлениям и выплатам учреждения на 01.01.2020 г.</t>
  </si>
  <si>
    <t>Объем финансового обеспечения на 2020 г., руб. (с точностью до двух знаков после запятой - 0,00)</t>
  </si>
  <si>
    <t>П/п "Развитие системы образования в муниципальном образовании "Город Киров "Наша новая школа"</t>
  </si>
  <si>
    <t>выполнение ремонтных работ</t>
  </si>
  <si>
    <t>замеры сопротивления изоляции</t>
  </si>
  <si>
    <t>пропитка чердачных помещений и деревянных конструкций огнезащитными составами</t>
  </si>
  <si>
    <t>выполнение требований действующего законодательства, предписаний надзорных органов</t>
  </si>
  <si>
    <t>образовательные услуги</t>
  </si>
  <si>
    <t>П/п "Безопастность учреждений системы образования муниципального образования "Город Киров":</t>
  </si>
  <si>
    <t>платные образовательные услуги</t>
  </si>
  <si>
    <t>на 2018г., очередной финансовый год</t>
  </si>
  <si>
    <t>на 2019 г., 1-й год планового периода</t>
  </si>
  <si>
    <t>на 2020 г., 2-й год планового периода</t>
  </si>
  <si>
    <t>Муниципальное задание и предпринимательская деятельность</t>
  </si>
  <si>
    <t>налог на землю и имущество</t>
  </si>
  <si>
    <t>Имущественные налоги:</t>
  </si>
  <si>
    <t>21,9</t>
  </si>
  <si>
    <t>14,1</t>
  </si>
  <si>
    <t>от    01 марта                 2018 г.</t>
  </si>
  <si>
    <t xml:space="preserve">    Показатели по поступлениям и выплатам учреждения на 01.03.2018 г.</t>
  </si>
  <si>
    <t>учреждения на 01.03.2018г.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</si>
</sst>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"/>
    <numFmt numFmtId="166" formatCode="_-* #,##0.00_р_._-;\-* #,##0.00_р_._-;_-* \-??_р_._-;_-@_-"/>
    <numFmt numFmtId="167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9"/>
      <name val="Times New Roman"/>
      <family val="1"/>
    </font>
    <font>
      <b/>
      <sz val="15"/>
      <name val="Times New Roman"/>
      <family val="1"/>
    </font>
    <font>
      <i/>
      <sz val="10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0"/>
      <color indexed="8"/>
      <name val="Courier New"/>
      <family val="3"/>
    </font>
    <font>
      <sz val="10"/>
      <name val="Arial Cyr"/>
      <family val="2"/>
    </font>
    <font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b/>
      <sz val="12"/>
      <color indexed="8"/>
      <name val="Courier New"/>
      <family val="3"/>
    </font>
    <font>
      <u val="single"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0" fillId="0" borderId="0" xfId="0" applyAlignment="1">
      <alignment horizontal="justify"/>
    </xf>
    <xf numFmtId="0" fontId="16" fillId="0" borderId="0" xfId="0" applyFont="1" applyAlignment="1">
      <alignment horizontal="justify"/>
    </xf>
    <xf numFmtId="0" fontId="16" fillId="0" borderId="0" xfId="0" applyFont="1" applyAlignment="1">
      <alignment/>
    </xf>
    <xf numFmtId="0" fontId="16" fillId="0" borderId="0" xfId="0" applyFont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left" wrapText="1" indent="2"/>
    </xf>
    <xf numFmtId="0" fontId="0" fillId="33" borderId="11" xfId="0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3" fillId="34" borderId="13" xfId="53" applyFont="1" applyFill="1" applyBorder="1" applyAlignment="1">
      <alignment horizontal="left" vertical="center" wrapText="1" shrinkToFit="1"/>
      <protection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/>
    </xf>
    <xf numFmtId="0" fontId="13" fillId="34" borderId="11" xfId="53" applyFont="1" applyFill="1" applyBorder="1" applyAlignment="1">
      <alignment vertical="center" wrapText="1" shrinkToFit="1"/>
      <protection/>
    </xf>
    <xf numFmtId="0" fontId="13" fillId="35" borderId="11" xfId="0" applyNumberFormat="1" applyFont="1" applyFill="1" applyBorder="1" applyAlignment="1">
      <alignment vertical="center" wrapText="1"/>
    </xf>
    <xf numFmtId="0" fontId="18" fillId="35" borderId="11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wrapText="1"/>
    </xf>
    <xf numFmtId="0" fontId="6" fillId="35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36" borderId="1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7" borderId="11" xfId="0" applyFill="1" applyBorder="1" applyAlignment="1">
      <alignment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35" borderId="11" xfId="0" applyNumberForma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3" fillId="34" borderId="14" xfId="53" applyFont="1" applyFill="1" applyBorder="1" applyAlignment="1">
      <alignment horizontal="left" vertical="center" wrapText="1" shrinkToFit="1"/>
      <protection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2" fontId="0" fillId="0" borderId="12" xfId="0" applyNumberFormat="1" applyBorder="1" applyAlignment="1">
      <alignment horizontal="center" vertical="center" wrapText="1"/>
    </xf>
    <xf numFmtId="2" fontId="0" fillId="33" borderId="15" xfId="0" applyNumberFormat="1" applyFill="1" applyBorder="1" applyAlignment="1">
      <alignment horizontal="center" vertical="center" wrapText="1"/>
    </xf>
    <xf numFmtId="2" fontId="0" fillId="37" borderId="11" xfId="0" applyNumberForma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20" fillId="35" borderId="16" xfId="0" applyFont="1" applyFill="1" applyBorder="1" applyAlignment="1">
      <alignment wrapText="1"/>
    </xf>
    <xf numFmtId="0" fontId="13" fillId="34" borderId="17" xfId="53" applyFont="1" applyFill="1" applyBorder="1" applyAlignment="1">
      <alignment horizontal="left" vertical="center" wrapText="1" shrinkToFit="1"/>
      <protection/>
    </xf>
    <xf numFmtId="0" fontId="6" fillId="35" borderId="12" xfId="0" applyFont="1" applyFill="1" applyBorder="1" applyAlignment="1">
      <alignment vertical="center" wrapText="1"/>
    </xf>
    <xf numFmtId="2" fontId="0" fillId="35" borderId="15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2" fontId="0" fillId="33" borderId="12" xfId="0" applyNumberFormat="1" applyFill="1" applyBorder="1" applyAlignment="1">
      <alignment horizontal="center" vertical="center" wrapText="1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left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5" borderId="18" xfId="0" applyFill="1" applyBorder="1" applyAlignment="1">
      <alignment horizontal="left"/>
    </xf>
    <xf numFmtId="0" fontId="0" fillId="35" borderId="11" xfId="0" applyFill="1" applyBorder="1" applyAlignment="1">
      <alignment horizontal="left" wrapText="1"/>
    </xf>
    <xf numFmtId="2" fontId="0" fillId="36" borderId="11" xfId="0" applyNumberForma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0" fillId="0" borderId="11" xfId="0" applyBorder="1" applyAlignment="1">
      <alignment horizontal="right"/>
    </xf>
    <xf numFmtId="2" fontId="0" fillId="35" borderId="12" xfId="0" applyNumberFormat="1" applyFill="1" applyBorder="1" applyAlignment="1">
      <alignment horizontal="center" vertical="center" wrapText="1"/>
    </xf>
    <xf numFmtId="0" fontId="0" fillId="35" borderId="11" xfId="0" applyFill="1" applyBorder="1" applyAlignment="1">
      <alignment wrapText="1"/>
    </xf>
    <xf numFmtId="0" fontId="0" fillId="0" borderId="11" xfId="0" applyBorder="1" applyAlignment="1">
      <alignment horizontal="right" wrapText="1"/>
    </xf>
    <xf numFmtId="0" fontId="20" fillId="35" borderId="16" xfId="0" applyFont="1" applyFill="1" applyBorder="1" applyAlignment="1">
      <alignment horizontal="center"/>
    </xf>
    <xf numFmtId="0" fontId="13" fillId="34" borderId="18" xfId="53" applyFont="1" applyFill="1" applyBorder="1" applyAlignment="1">
      <alignment horizontal="left" vertical="center" wrapText="1" shrinkToFit="1"/>
      <protection/>
    </xf>
    <xf numFmtId="0" fontId="6" fillId="35" borderId="15" xfId="0" applyFont="1" applyFill="1" applyBorder="1" applyAlignment="1">
      <alignment vertical="center" wrapText="1"/>
    </xf>
    <xf numFmtId="0" fontId="7" fillId="34" borderId="16" xfId="53" applyFont="1" applyFill="1" applyBorder="1" applyAlignment="1">
      <alignment horizontal="center" vertical="center" wrapText="1" shrinkToFit="1"/>
      <protection/>
    </xf>
    <xf numFmtId="0" fontId="20" fillId="35" borderId="16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left"/>
    </xf>
    <xf numFmtId="0" fontId="22" fillId="38" borderId="11" xfId="0" applyFont="1" applyFill="1" applyBorder="1" applyAlignment="1">
      <alignment/>
    </xf>
    <xf numFmtId="0" fontId="22" fillId="38" borderId="11" xfId="0" applyFont="1" applyFill="1" applyBorder="1" applyAlignment="1">
      <alignment horizontal="center" vertical="center" wrapText="1"/>
    </xf>
    <xf numFmtId="2" fontId="22" fillId="38" borderId="11" xfId="0" applyNumberFormat="1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left" wrapText="1"/>
    </xf>
    <xf numFmtId="0" fontId="0" fillId="38" borderId="11" xfId="0" applyFill="1" applyBorder="1" applyAlignment="1">
      <alignment/>
    </xf>
    <xf numFmtId="0" fontId="0" fillId="38" borderId="11" xfId="0" applyFill="1" applyBorder="1" applyAlignment="1">
      <alignment horizontal="center" vertical="center" wrapText="1"/>
    </xf>
    <xf numFmtId="2" fontId="0" fillId="38" borderId="11" xfId="0" applyNumberForma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left"/>
    </xf>
    <xf numFmtId="0" fontId="0" fillId="38" borderId="11" xfId="0" applyFill="1" applyBorder="1" applyAlignment="1">
      <alignment wrapText="1"/>
    </xf>
    <xf numFmtId="2" fontId="0" fillId="38" borderId="11" xfId="0" applyNumberFormat="1" applyFill="1" applyBorder="1" applyAlignment="1">
      <alignment horizontal="center"/>
    </xf>
    <xf numFmtId="0" fontId="13" fillId="39" borderId="13" xfId="53" applyFont="1" applyFill="1" applyBorder="1" applyAlignment="1">
      <alignment horizontal="left" vertical="center" wrapText="1" shrinkToFit="1"/>
      <protection/>
    </xf>
    <xf numFmtId="0" fontId="20" fillId="38" borderId="16" xfId="0" applyFont="1" applyFill="1" applyBorder="1" applyAlignment="1">
      <alignment/>
    </xf>
    <xf numFmtId="0" fontId="6" fillId="38" borderId="11" xfId="0" applyFont="1" applyFill="1" applyBorder="1" applyAlignment="1">
      <alignment/>
    </xf>
    <xf numFmtId="0" fontId="7" fillId="38" borderId="16" xfId="0" applyNumberFormat="1" applyFont="1" applyFill="1" applyBorder="1" applyAlignment="1">
      <alignment vertical="center" wrapText="1"/>
    </xf>
    <xf numFmtId="0" fontId="13" fillId="38" borderId="11" xfId="0" applyNumberFormat="1" applyFont="1" applyFill="1" applyBorder="1" applyAlignment="1">
      <alignment vertical="center" wrapText="1"/>
    </xf>
    <xf numFmtId="0" fontId="7" fillId="39" borderId="16" xfId="53" applyFont="1" applyFill="1" applyBorder="1" applyAlignment="1">
      <alignment vertical="center" wrapText="1" shrinkToFit="1"/>
      <protection/>
    </xf>
    <xf numFmtId="0" fontId="6" fillId="38" borderId="11" xfId="0" applyFont="1" applyFill="1" applyBorder="1" applyAlignment="1">
      <alignment wrapText="1"/>
    </xf>
    <xf numFmtId="0" fontId="20" fillId="38" borderId="16" xfId="0" applyFont="1" applyFill="1" applyBorder="1" applyAlignment="1">
      <alignment vertical="center" wrapText="1"/>
    </xf>
    <xf numFmtId="0" fontId="13" fillId="39" borderId="14" xfId="53" applyFont="1" applyFill="1" applyBorder="1" applyAlignment="1">
      <alignment horizontal="left" vertical="center" wrapText="1" shrinkToFit="1"/>
      <protection/>
    </xf>
    <xf numFmtId="0" fontId="6" fillId="38" borderId="11" xfId="0" applyFont="1" applyFill="1" applyBorder="1" applyAlignment="1">
      <alignment vertical="center" wrapText="1"/>
    </xf>
    <xf numFmtId="0" fontId="0" fillId="38" borderId="18" xfId="0" applyFill="1" applyBorder="1" applyAlignment="1">
      <alignment horizontal="left"/>
    </xf>
    <xf numFmtId="0" fontId="0" fillId="38" borderId="15" xfId="0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right" vertical="center" wrapText="1"/>
    </xf>
    <xf numFmtId="0" fontId="7" fillId="34" borderId="16" xfId="53" applyFont="1" applyFill="1" applyBorder="1" applyAlignment="1">
      <alignment horizontal="left" vertical="center" wrapText="1" shrinkToFit="1"/>
      <protection/>
    </xf>
    <xf numFmtId="0" fontId="21" fillId="35" borderId="16" xfId="0" applyFont="1" applyFill="1" applyBorder="1" applyAlignment="1">
      <alignment horizontal="right"/>
    </xf>
    <xf numFmtId="0" fontId="10" fillId="34" borderId="16" xfId="53" applyFont="1" applyFill="1" applyBorder="1" applyAlignment="1">
      <alignment horizontal="right" vertical="center" wrapText="1" shrinkToFit="1"/>
      <protection/>
    </xf>
    <xf numFmtId="0" fontId="10" fillId="35" borderId="16" xfId="0" applyNumberFormat="1" applyFont="1" applyFill="1" applyBorder="1" applyAlignment="1">
      <alignment horizontal="right" vertical="center" wrapText="1"/>
    </xf>
    <xf numFmtId="0" fontId="21" fillId="35" borderId="19" xfId="0" applyFont="1" applyFill="1" applyBorder="1" applyAlignment="1">
      <alignment horizontal="right" vertical="center" wrapText="1"/>
    </xf>
    <xf numFmtId="0" fontId="20" fillId="35" borderId="20" xfId="0" applyFont="1" applyFill="1" applyBorder="1" applyAlignment="1">
      <alignment horizontal="center" vertical="center" wrapText="1"/>
    </xf>
    <xf numFmtId="0" fontId="13" fillId="34" borderId="11" xfId="53" applyFont="1" applyFill="1" applyBorder="1" applyAlignment="1">
      <alignment horizontal="left" vertical="center" wrapText="1" shrinkToFit="1"/>
      <protection/>
    </xf>
    <xf numFmtId="0" fontId="21" fillId="35" borderId="11" xfId="0" applyFont="1" applyFill="1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2" fontId="19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26" fillId="0" borderId="11" xfId="0" applyFont="1" applyBorder="1" applyAlignment="1">
      <alignment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25" fillId="0" borderId="0" xfId="0" applyFont="1" applyAlignment="1">
      <alignment/>
    </xf>
    <xf numFmtId="1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2" fontId="23" fillId="0" borderId="11" xfId="0" applyNumberFormat="1" applyFont="1" applyBorder="1" applyAlignment="1">
      <alignment horizontal="center" vertical="center" wrapText="1"/>
    </xf>
    <xf numFmtId="2" fontId="23" fillId="36" borderId="11" xfId="61" applyNumberFormat="1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wrapText="1"/>
    </xf>
    <xf numFmtId="49" fontId="0" fillId="0" borderId="11" xfId="0" applyNumberForma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wrapText="1"/>
    </xf>
    <xf numFmtId="0" fontId="27" fillId="0" borderId="11" xfId="0" applyFont="1" applyBorder="1" applyAlignment="1">
      <alignment wrapText="1"/>
    </xf>
    <xf numFmtId="2" fontId="23" fillId="36" borderId="11" xfId="0" applyNumberFormat="1" applyFont="1" applyFill="1" applyBorder="1" applyAlignment="1">
      <alignment horizontal="center" vertical="center" wrapText="1"/>
    </xf>
    <xf numFmtId="2" fontId="0" fillId="0" borderId="12" xfId="0" applyNumberFormat="1" applyBorder="1" applyAlignment="1">
      <alignment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wrapText="1"/>
    </xf>
    <xf numFmtId="2" fontId="23" fillId="0" borderId="11" xfId="0" applyNumberFormat="1" applyFont="1" applyBorder="1" applyAlignment="1">
      <alignment wrapText="1"/>
    </xf>
    <xf numFmtId="2" fontId="23" fillId="0" borderId="11" xfId="0" applyNumberFormat="1" applyFont="1" applyBorder="1" applyAlignment="1">
      <alignment/>
    </xf>
    <xf numFmtId="2" fontId="23" fillId="0" borderId="11" xfId="0" applyNumberFormat="1" applyFont="1" applyFill="1" applyBorder="1" applyAlignment="1">
      <alignment wrapText="1"/>
    </xf>
    <xf numFmtId="0" fontId="0" fillId="0" borderId="11" xfId="0" applyBorder="1" applyAlignment="1">
      <alignment horizontal="center"/>
    </xf>
    <xf numFmtId="2" fontId="23" fillId="0" borderId="2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/>
    </xf>
    <xf numFmtId="0" fontId="0" fillId="35" borderId="18" xfId="0" applyFill="1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2" fontId="0" fillId="33" borderId="21" xfId="0" applyNumberForma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2" fontId="0" fillId="0" borderId="14" xfId="0" applyNumberFormat="1" applyBorder="1" applyAlignment="1">
      <alignment wrapText="1"/>
    </xf>
    <xf numFmtId="2" fontId="23" fillId="0" borderId="12" xfId="0" applyNumberFormat="1" applyFont="1" applyBorder="1" applyAlignment="1">
      <alignment wrapText="1"/>
    </xf>
    <xf numFmtId="2" fontId="1" fillId="0" borderId="11" xfId="0" applyNumberFormat="1" applyFont="1" applyFill="1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22" xfId="0" applyFont="1" applyBorder="1" applyAlignment="1">
      <alignment horizontal="right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6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49" fontId="4" fillId="0" borderId="12" xfId="0" applyNumberFormat="1" applyFont="1" applyBorder="1" applyAlignment="1">
      <alignment horizontal="center" vertical="justify"/>
    </xf>
    <xf numFmtId="49" fontId="4" fillId="0" borderId="21" xfId="0" applyNumberFormat="1" applyFont="1" applyBorder="1" applyAlignment="1">
      <alignment horizontal="center" vertical="justify"/>
    </xf>
    <xf numFmtId="49" fontId="4" fillId="0" borderId="15" xfId="0" applyNumberFormat="1" applyFont="1" applyBorder="1" applyAlignment="1">
      <alignment horizontal="center" vertical="justify"/>
    </xf>
    <xf numFmtId="49" fontId="2" fillId="0" borderId="11" xfId="0" applyNumberFormat="1" applyFont="1" applyBorder="1" applyAlignment="1">
      <alignment horizontal="left" vertical="justify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left" vertical="justify"/>
    </xf>
    <xf numFmtId="49" fontId="2" fillId="0" borderId="15" xfId="0" applyNumberFormat="1" applyFont="1" applyBorder="1" applyAlignment="1">
      <alignment horizontal="left" vertical="justify"/>
    </xf>
    <xf numFmtId="49" fontId="2" fillId="0" borderId="11" xfId="0" applyNumberFormat="1" applyFont="1" applyBorder="1" applyAlignment="1">
      <alignment horizontal="center" vertical="justify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9" fillId="0" borderId="1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Border="1" applyAlignment="1">
      <alignment wrapText="1"/>
    </xf>
    <xf numFmtId="0" fontId="0" fillId="33" borderId="22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37" borderId="11" xfId="0" applyFill="1" applyBorder="1" applyAlignment="1">
      <alignment horizontal="left" vertical="center" wrapText="1"/>
    </xf>
    <xf numFmtId="0" fontId="0" fillId="33" borderId="0" xfId="0" applyFill="1" applyAlignment="1">
      <alignment/>
    </xf>
    <xf numFmtId="0" fontId="2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36" borderId="11" xfId="0" applyFill="1" applyBorder="1" applyAlignment="1">
      <alignment horizontal="left" vertical="center" wrapText="1"/>
    </xf>
    <xf numFmtId="0" fontId="23" fillId="0" borderId="16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left" vertical="center" wrapText="1"/>
    </xf>
    <xf numFmtId="49" fontId="0" fillId="0" borderId="14" xfId="0" applyNumberForma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49" fontId="23" fillId="0" borderId="16" xfId="0" applyNumberFormat="1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 vertical="center" wrapText="1"/>
    </xf>
    <xf numFmtId="0" fontId="23" fillId="36" borderId="11" xfId="0" applyFont="1" applyFill="1" applyBorder="1" applyAlignment="1">
      <alignment horizontal="left" vertical="center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49" fontId="0" fillId="0" borderId="11" xfId="0" applyNumberForma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51" fillId="0" borderId="11" xfId="42" applyBorder="1" applyAlignment="1" applyProtection="1">
      <alignment horizontal="center" wrapText="1"/>
      <protection/>
    </xf>
    <xf numFmtId="0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66C74C3FF39597EE0F89EEF7E88C9E861526CB3A37CF712EFCC2D554Ah2vEI" TargetMode="External" /><Relationship Id="rId2" Type="http://schemas.openxmlformats.org/officeDocument/2006/relationships/hyperlink" Target="consultantplus://offline/ref=966C74C3FF39597EE0F89EEF7E88C9E8625B6AB9AD71F712EFCC2D554Ah2vEI" TargetMode="Externa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SheetLayoutView="100" zoomScalePageLayoutView="0" workbookViewId="0" topLeftCell="A10">
      <selection activeCell="C23" sqref="C23"/>
    </sheetView>
  </sheetViews>
  <sheetFormatPr defaultColWidth="9.140625" defaultRowHeight="15"/>
  <cols>
    <col min="2" max="2" width="4.8515625" style="0" customWidth="1"/>
    <col min="5" max="5" width="13.8515625" style="0" customWidth="1"/>
    <col min="7" max="7" width="5.421875" style="0" customWidth="1"/>
    <col min="10" max="10" width="5.8515625" style="0" customWidth="1"/>
  </cols>
  <sheetData>
    <row r="1" spans="1:12" ht="15.75">
      <c r="A1" s="1" t="s">
        <v>280</v>
      </c>
      <c r="B1" s="1"/>
      <c r="C1" s="1"/>
      <c r="D1" s="1"/>
      <c r="E1" s="1"/>
      <c r="G1" s="1" t="s">
        <v>0</v>
      </c>
      <c r="H1" s="1"/>
      <c r="I1" s="1"/>
      <c r="J1" s="1"/>
      <c r="K1" s="1"/>
      <c r="L1" s="1"/>
    </row>
    <row r="2" spans="1:12" ht="21.75" customHeight="1">
      <c r="A2" s="196" t="s">
        <v>278</v>
      </c>
      <c r="B2" s="196"/>
      <c r="C2" s="196"/>
      <c r="D2" s="196"/>
      <c r="E2" s="196"/>
      <c r="G2" s="6" t="s">
        <v>12</v>
      </c>
      <c r="H2" s="2"/>
      <c r="I2" s="2"/>
      <c r="J2" s="2"/>
      <c r="K2" s="2"/>
      <c r="L2" s="2"/>
    </row>
    <row r="3" spans="1:12" ht="15.75">
      <c r="A3" s="197" t="s">
        <v>1</v>
      </c>
      <c r="B3" s="197"/>
      <c r="C3" s="197"/>
      <c r="D3" s="197"/>
      <c r="E3" s="197"/>
      <c r="G3" s="198" t="s">
        <v>276</v>
      </c>
      <c r="H3" s="198"/>
      <c r="I3" s="198"/>
      <c r="J3" s="198"/>
      <c r="K3" s="198"/>
      <c r="L3" s="198"/>
    </row>
    <row r="4" spans="1:12" ht="15">
      <c r="A4" s="3"/>
      <c r="B4" s="3"/>
      <c r="C4" s="3"/>
      <c r="D4" s="3"/>
      <c r="E4" s="3"/>
      <c r="F4" s="4"/>
      <c r="G4" s="199" t="s">
        <v>2</v>
      </c>
      <c r="H4" s="199"/>
      <c r="I4" s="199"/>
      <c r="J4" s="199"/>
      <c r="K4" s="199"/>
      <c r="L4" s="199"/>
    </row>
    <row r="5" spans="1:12" ht="15">
      <c r="A5" s="3"/>
      <c r="B5" s="3"/>
      <c r="C5" s="3"/>
      <c r="D5" s="3"/>
      <c r="E5" s="3"/>
      <c r="F5" s="4"/>
      <c r="G5" s="9" t="s">
        <v>13</v>
      </c>
      <c r="H5" s="200"/>
      <c r="I5" s="201"/>
      <c r="J5" s="8" t="s">
        <v>14</v>
      </c>
      <c r="K5" s="202"/>
      <c r="L5" s="202"/>
    </row>
    <row r="6" spans="1:12" ht="26.25" customHeight="1">
      <c r="A6" s="7" t="s">
        <v>15</v>
      </c>
      <c r="B6" s="7"/>
      <c r="D6" s="173" t="s">
        <v>279</v>
      </c>
      <c r="E6" s="173"/>
      <c r="F6" s="4"/>
      <c r="G6" s="191" t="s">
        <v>217</v>
      </c>
      <c r="H6" s="191"/>
      <c r="I6" s="191"/>
      <c r="K6" s="204" t="s">
        <v>277</v>
      </c>
      <c r="L6" s="204"/>
    </row>
    <row r="7" spans="1:12" ht="15">
      <c r="A7" s="203" t="s">
        <v>17</v>
      </c>
      <c r="B7" s="203"/>
      <c r="C7" s="10"/>
      <c r="D7" s="199" t="s">
        <v>16</v>
      </c>
      <c r="E7" s="199"/>
      <c r="F7" s="4"/>
      <c r="K7" s="191"/>
      <c r="L7" s="191"/>
    </row>
    <row r="8" ht="15">
      <c r="F8" s="4"/>
    </row>
    <row r="9" spans="1:6" ht="15">
      <c r="A9" s="13" t="s">
        <v>19</v>
      </c>
      <c r="B9" s="11"/>
      <c r="C9" s="11"/>
      <c r="D9" s="11"/>
      <c r="E9" t="s">
        <v>18</v>
      </c>
      <c r="F9" s="4"/>
    </row>
    <row r="10" spans="1:12" ht="15">
      <c r="A10" s="170"/>
      <c r="B10" s="170"/>
      <c r="C10" s="170"/>
      <c r="D10" s="170"/>
      <c r="E10" s="4"/>
      <c r="F10" s="4"/>
      <c r="G10" s="4"/>
      <c r="H10" s="4"/>
      <c r="I10" s="4"/>
      <c r="J10" s="4"/>
      <c r="K10" s="4"/>
      <c r="L10" s="4"/>
    </row>
    <row r="11" spans="1:12" ht="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2" ht="23.25">
      <c r="A12" s="193" t="s">
        <v>3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</row>
    <row r="13" spans="1:12" ht="19.5">
      <c r="A13" s="194" t="s">
        <v>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</row>
    <row r="14" spans="1:12" ht="15">
      <c r="A14" s="4"/>
      <c r="B14" s="4"/>
      <c r="C14" s="4"/>
      <c r="D14" s="4"/>
      <c r="E14" s="5"/>
      <c r="F14" s="4"/>
      <c r="G14" s="4"/>
      <c r="H14" s="4"/>
      <c r="I14" s="4"/>
      <c r="J14" s="4"/>
      <c r="K14" s="4"/>
      <c r="L14" s="4"/>
    </row>
    <row r="15" spans="1:12" ht="51" customHeight="1">
      <c r="A15" s="195" t="s">
        <v>218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</row>
    <row r="16" spans="1:12" ht="15">
      <c r="A16" s="189" t="s">
        <v>5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</row>
    <row r="17" spans="1:12" ht="15.75" customHeight="1">
      <c r="A17" s="191" t="s">
        <v>219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</row>
    <row r="18" spans="1:12" ht="15">
      <c r="A18" s="189" t="s">
        <v>6</v>
      </c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</row>
    <row r="19" spans="1:12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8.75">
      <c r="A20" s="192" t="s">
        <v>291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</row>
    <row r="21" spans="1:12" ht="15">
      <c r="A21" s="180"/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</row>
    <row r="22" spans="1:12" ht="19.5">
      <c r="A22" s="181" t="s">
        <v>317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</row>
    <row r="23" spans="1:12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5.75">
      <c r="A25" s="173" t="s">
        <v>23</v>
      </c>
      <c r="B25" s="173"/>
      <c r="C25" s="173"/>
      <c r="D25" s="173"/>
      <c r="E25" s="173"/>
      <c r="F25" s="173"/>
      <c r="H25" s="171" t="s">
        <v>20</v>
      </c>
      <c r="I25" s="185"/>
      <c r="J25" s="182" t="s">
        <v>220</v>
      </c>
      <c r="K25" s="183"/>
      <c r="L25" s="184"/>
    </row>
    <row r="26" spans="1:12" ht="15">
      <c r="A26" s="4"/>
      <c r="B26" s="190" t="s">
        <v>7</v>
      </c>
      <c r="C26" s="190"/>
      <c r="D26" s="190"/>
      <c r="E26" s="190"/>
      <c r="F26" s="4"/>
      <c r="G26" s="4"/>
      <c r="H26" s="4"/>
      <c r="I26" s="4"/>
      <c r="J26" s="4"/>
      <c r="K26" s="4"/>
      <c r="L26" s="4"/>
    </row>
    <row r="27" spans="1:12" ht="15.75">
      <c r="A27" s="4"/>
      <c r="B27" s="4"/>
      <c r="C27" s="4"/>
      <c r="D27" s="4"/>
      <c r="E27" s="4"/>
      <c r="F27" s="4"/>
      <c r="H27" s="171" t="s">
        <v>21</v>
      </c>
      <c r="I27" s="172"/>
      <c r="J27" s="186">
        <v>33701000</v>
      </c>
      <c r="K27" s="187"/>
      <c r="L27" s="188"/>
    </row>
    <row r="28" spans="1:7" ht="25.5" customHeight="1">
      <c r="A28" s="173" t="s">
        <v>8</v>
      </c>
      <c r="B28" s="173"/>
      <c r="C28" s="173"/>
      <c r="D28" s="173"/>
      <c r="E28" s="173"/>
      <c r="F28" s="173"/>
      <c r="G28" s="4"/>
    </row>
    <row r="29" spans="1:12" ht="15.75">
      <c r="A29" s="174" t="s">
        <v>9</v>
      </c>
      <c r="B29" s="174"/>
      <c r="C29" s="174"/>
      <c r="D29" s="174"/>
      <c r="E29" s="174"/>
      <c r="F29" s="174"/>
      <c r="H29" s="171" t="s">
        <v>24</v>
      </c>
      <c r="I29" s="171"/>
      <c r="J29" s="167">
        <v>909</v>
      </c>
      <c r="K29" s="168"/>
      <c r="L29" s="169"/>
    </row>
    <row r="30" spans="1:12" ht="15.75">
      <c r="A30" s="4"/>
      <c r="B30" s="4"/>
      <c r="C30" s="4"/>
      <c r="D30" s="4"/>
      <c r="E30" s="4"/>
      <c r="F30" s="4"/>
      <c r="G30" s="4"/>
      <c r="H30" s="15"/>
      <c r="I30" s="15"/>
      <c r="J30" s="12"/>
      <c r="K30" s="14"/>
      <c r="L30" s="14"/>
    </row>
    <row r="31" spans="1:13" ht="15" customHeight="1">
      <c r="A31" s="173" t="s">
        <v>8</v>
      </c>
      <c r="B31" s="173"/>
      <c r="C31" s="173"/>
      <c r="D31" s="173"/>
      <c r="E31" s="173"/>
      <c r="F31" s="173"/>
      <c r="H31" s="165" t="s">
        <v>25</v>
      </c>
      <c r="I31" s="166"/>
      <c r="J31" s="167">
        <v>33320021</v>
      </c>
      <c r="K31" s="168"/>
      <c r="L31" s="169"/>
      <c r="M31" s="12"/>
    </row>
    <row r="32" spans="1:13" ht="15" customHeight="1">
      <c r="A32" s="174" t="s">
        <v>10</v>
      </c>
      <c r="B32" s="174"/>
      <c r="C32" s="174"/>
      <c r="D32" s="174"/>
      <c r="E32" s="174"/>
      <c r="F32" s="174"/>
      <c r="G32" s="4"/>
      <c r="H32" s="16"/>
      <c r="I32" s="17"/>
      <c r="J32" s="14"/>
      <c r="K32" s="14"/>
      <c r="L32" s="14"/>
      <c r="M32" s="12"/>
    </row>
    <row r="33" spans="1:12" ht="15.75">
      <c r="A33" s="170"/>
      <c r="B33" s="170"/>
      <c r="C33" s="170"/>
      <c r="D33" s="170"/>
      <c r="E33" s="4"/>
      <c r="F33" s="4"/>
      <c r="G33" s="175"/>
      <c r="H33" s="176"/>
      <c r="I33" s="1"/>
      <c r="J33" s="180"/>
      <c r="K33" s="180"/>
      <c r="L33" s="180"/>
    </row>
    <row r="35" spans="1:12" ht="15.75">
      <c r="A35" s="170" t="s">
        <v>11</v>
      </c>
      <c r="B35" s="170"/>
      <c r="C35" s="170"/>
      <c r="D35" s="170"/>
      <c r="H35" s="171" t="s">
        <v>22</v>
      </c>
      <c r="I35" s="172"/>
      <c r="J35" s="177">
        <v>383</v>
      </c>
      <c r="K35" s="178"/>
      <c r="L35" s="179"/>
    </row>
  </sheetData>
  <sheetProtection/>
  <mergeCells count="42">
    <mergeCell ref="D6:E6"/>
    <mergeCell ref="A7:B7"/>
    <mergeCell ref="D7:E7"/>
    <mergeCell ref="G6:I6"/>
    <mergeCell ref="K6:L6"/>
    <mergeCell ref="K7:L7"/>
    <mergeCell ref="A12:L12"/>
    <mergeCell ref="A10:D10"/>
    <mergeCell ref="A13:L13"/>
    <mergeCell ref="A15:L15"/>
    <mergeCell ref="A2:E2"/>
    <mergeCell ref="A3:E3"/>
    <mergeCell ref="G3:L3"/>
    <mergeCell ref="G4:L4"/>
    <mergeCell ref="H5:I5"/>
    <mergeCell ref="K5:L5"/>
    <mergeCell ref="J27:L27"/>
    <mergeCell ref="A16:L16"/>
    <mergeCell ref="B26:E26"/>
    <mergeCell ref="A18:L18"/>
    <mergeCell ref="A17:L17"/>
    <mergeCell ref="A20:L20"/>
    <mergeCell ref="J29:L29"/>
    <mergeCell ref="A28:F28"/>
    <mergeCell ref="A29:F29"/>
    <mergeCell ref="H29:I29"/>
    <mergeCell ref="H27:I27"/>
    <mergeCell ref="A21:L21"/>
    <mergeCell ref="A22:L22"/>
    <mergeCell ref="A25:F25"/>
    <mergeCell ref="J25:L25"/>
    <mergeCell ref="H25:I25"/>
    <mergeCell ref="H31:I31"/>
    <mergeCell ref="J31:L31"/>
    <mergeCell ref="A35:D35"/>
    <mergeCell ref="H35:I35"/>
    <mergeCell ref="A31:F31"/>
    <mergeCell ref="A32:F32"/>
    <mergeCell ref="A33:D33"/>
    <mergeCell ref="G33:H33"/>
    <mergeCell ref="J35:L35"/>
    <mergeCell ref="J33:L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SheetLayoutView="100" zoomScalePageLayoutView="0" workbookViewId="0" topLeftCell="A4">
      <selection activeCell="B23" sqref="B23"/>
    </sheetView>
  </sheetViews>
  <sheetFormatPr defaultColWidth="9.140625" defaultRowHeight="15"/>
  <cols>
    <col min="1" max="1" width="6.28125" style="0" customWidth="1"/>
    <col min="2" max="2" width="57.8515625" style="0" customWidth="1"/>
    <col min="3" max="3" width="20.140625" style="0" customWidth="1"/>
    <col min="4" max="4" width="17.28125" style="0" customWidth="1"/>
    <col min="5" max="5" width="16.28125" style="0" customWidth="1"/>
  </cols>
  <sheetData>
    <row r="1" spans="1:11" ht="16.5" customHeight="1">
      <c r="A1" s="206" t="s">
        <v>32</v>
      </c>
      <c r="B1" s="206"/>
      <c r="C1" s="206"/>
      <c r="D1" s="206"/>
      <c r="E1" s="206"/>
      <c r="F1" s="20"/>
      <c r="G1" s="20"/>
      <c r="H1" s="20"/>
      <c r="I1" s="20"/>
      <c r="J1" s="20"/>
      <c r="K1" s="20"/>
    </row>
    <row r="2" spans="1:11" ht="21.75" customHeight="1">
      <c r="A2" s="206" t="s">
        <v>249</v>
      </c>
      <c r="B2" s="206"/>
      <c r="C2" s="206"/>
      <c r="D2" s="206"/>
      <c r="E2" s="206"/>
      <c r="F2" s="20"/>
      <c r="G2" s="20"/>
      <c r="H2" s="20"/>
      <c r="I2" s="20"/>
      <c r="J2" s="20"/>
      <c r="K2" s="20"/>
    </row>
    <row r="3" spans="1:11" ht="21.75" customHeight="1">
      <c r="A3" s="20" t="s">
        <v>248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21.75" customHeight="1">
      <c r="A4" s="206" t="s">
        <v>247</v>
      </c>
      <c r="B4" s="206"/>
      <c r="C4" s="206"/>
      <c r="D4" s="206"/>
      <c r="E4" s="206"/>
      <c r="F4" s="206"/>
      <c r="G4" s="206"/>
      <c r="H4" s="20"/>
      <c r="I4" s="20"/>
      <c r="J4" s="20"/>
      <c r="K4" s="20"/>
    </row>
    <row r="5" spans="1:11" ht="21.75" customHeight="1">
      <c r="A5" s="20" t="s">
        <v>246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21.75" customHeight="1">
      <c r="A6" s="206" t="s">
        <v>245</v>
      </c>
      <c r="B6" s="206"/>
      <c r="C6" s="206"/>
      <c r="D6" s="206"/>
      <c r="E6" s="206"/>
      <c r="F6" s="206"/>
      <c r="G6" s="206"/>
      <c r="H6" s="20"/>
      <c r="I6" s="20"/>
      <c r="J6" s="20"/>
      <c r="K6" s="20"/>
    </row>
    <row r="7" spans="1:11" ht="18.75" customHeight="1">
      <c r="A7" s="206" t="s">
        <v>250</v>
      </c>
      <c r="B7" s="206"/>
      <c r="C7" s="206"/>
      <c r="D7" s="206"/>
      <c r="E7" s="206"/>
      <c r="F7" s="20"/>
      <c r="G7" s="20"/>
      <c r="H7" s="20"/>
      <c r="I7" s="20"/>
      <c r="J7" s="20"/>
      <c r="K7" s="20"/>
    </row>
    <row r="8" spans="1:11" ht="18.75" customHeight="1">
      <c r="A8" s="206" t="s">
        <v>221</v>
      </c>
      <c r="B8" s="206"/>
      <c r="C8" s="206"/>
      <c r="D8" s="206"/>
      <c r="E8" s="206"/>
      <c r="F8" s="206"/>
      <c r="G8" s="206"/>
      <c r="H8" s="206"/>
      <c r="I8" s="206"/>
      <c r="J8" s="20"/>
      <c r="K8" s="20"/>
    </row>
    <row r="9" spans="1:11" ht="32.25" customHeight="1">
      <c r="A9" s="207" t="s">
        <v>31</v>
      </c>
      <c r="B9" s="207"/>
      <c r="C9" s="207"/>
      <c r="D9" s="207"/>
      <c r="E9" s="207"/>
      <c r="F9" s="21"/>
      <c r="G9" s="21"/>
      <c r="H9" s="21"/>
      <c r="I9" s="21"/>
      <c r="J9" s="21"/>
      <c r="K9" s="21"/>
    </row>
    <row r="10" ht="15">
      <c r="A10" s="18"/>
    </row>
    <row r="11" spans="1:5" ht="75" customHeight="1">
      <c r="A11" s="205" t="s">
        <v>26</v>
      </c>
      <c r="B11" s="205" t="s">
        <v>27</v>
      </c>
      <c r="C11" s="205" t="s">
        <v>28</v>
      </c>
      <c r="D11" s="205" t="s">
        <v>29</v>
      </c>
      <c r="E11" s="205"/>
    </row>
    <row r="12" spans="1:5" ht="15">
      <c r="A12" s="205"/>
      <c r="B12" s="205"/>
      <c r="C12" s="205"/>
      <c r="D12" s="22" t="s">
        <v>30</v>
      </c>
      <c r="E12" s="22" t="s">
        <v>14</v>
      </c>
    </row>
    <row r="13" spans="1:5" ht="15">
      <c r="A13" s="24">
        <v>1</v>
      </c>
      <c r="B13" s="133">
        <v>2</v>
      </c>
      <c r="C13" s="24">
        <v>3</v>
      </c>
      <c r="D13" s="24">
        <v>4</v>
      </c>
      <c r="E13" s="24">
        <v>5</v>
      </c>
    </row>
    <row r="14" spans="1:5" ht="30">
      <c r="A14" s="147">
        <v>1</v>
      </c>
      <c r="B14" s="132" t="s">
        <v>255</v>
      </c>
      <c r="C14" s="132"/>
      <c r="D14" s="125"/>
      <c r="E14" s="126"/>
    </row>
    <row r="15" spans="1:5" ht="30">
      <c r="A15" s="147">
        <v>2</v>
      </c>
      <c r="B15" s="132" t="s">
        <v>256</v>
      </c>
      <c r="C15" s="132"/>
      <c r="D15" s="115"/>
      <c r="E15" s="115"/>
    </row>
    <row r="16" spans="1:5" ht="30">
      <c r="A16" s="147">
        <v>3</v>
      </c>
      <c r="B16" s="132" t="s">
        <v>257</v>
      </c>
      <c r="C16" s="132"/>
      <c r="D16" s="115"/>
      <c r="E16" s="115"/>
    </row>
    <row r="17" spans="1:5" ht="15">
      <c r="A17" s="147">
        <v>4</v>
      </c>
      <c r="B17" s="152" t="s">
        <v>282</v>
      </c>
      <c r="C17" s="153" t="s">
        <v>281</v>
      </c>
      <c r="D17" s="147" t="s">
        <v>266</v>
      </c>
      <c r="E17" s="147" t="s">
        <v>265</v>
      </c>
    </row>
    <row r="18" spans="1:5" ht="15">
      <c r="A18" s="147">
        <v>5</v>
      </c>
      <c r="B18" s="152" t="s">
        <v>283</v>
      </c>
      <c r="C18" s="153" t="s">
        <v>284</v>
      </c>
      <c r="D18" s="154">
        <v>43003</v>
      </c>
      <c r="E18" s="147" t="s">
        <v>288</v>
      </c>
    </row>
    <row r="19" spans="1:5" ht="15">
      <c r="A19" s="147">
        <v>6</v>
      </c>
      <c r="B19" s="115" t="s">
        <v>258</v>
      </c>
      <c r="C19" s="147">
        <v>80</v>
      </c>
      <c r="D19" s="154">
        <v>43003</v>
      </c>
      <c r="E19" s="147" t="s">
        <v>288</v>
      </c>
    </row>
    <row r="20" spans="1:5" ht="15">
      <c r="A20" s="147">
        <v>7</v>
      </c>
      <c r="B20" s="115" t="s">
        <v>289</v>
      </c>
      <c r="C20" s="147">
        <v>75</v>
      </c>
      <c r="D20" s="147" t="s">
        <v>266</v>
      </c>
      <c r="E20" s="147" t="s">
        <v>265</v>
      </c>
    </row>
  </sheetData>
  <sheetProtection/>
  <mergeCells count="11">
    <mergeCell ref="A8:I8"/>
    <mergeCell ref="A11:A12"/>
    <mergeCell ref="B11:B12"/>
    <mergeCell ref="C11:C12"/>
    <mergeCell ref="D11:E11"/>
    <mergeCell ref="A1:E1"/>
    <mergeCell ref="A2:E2"/>
    <mergeCell ref="A9:E9"/>
    <mergeCell ref="A7:E7"/>
    <mergeCell ref="A4:G4"/>
    <mergeCell ref="A6:G6"/>
  </mergeCells>
  <printOptions/>
  <pageMargins left="0.7" right="0.7" top="0.75" bottom="0.75" header="0.3" footer="0.3"/>
  <pageSetup horizontalDpi="600" verticalDpi="600" orientation="landscape" paperSize="9" scale="9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zoomScaleSheetLayoutView="100" zoomScalePageLayoutView="0" workbookViewId="0" topLeftCell="A12">
      <selection activeCell="B49" sqref="B49"/>
    </sheetView>
  </sheetViews>
  <sheetFormatPr defaultColWidth="22.00390625" defaultRowHeight="15"/>
  <cols>
    <col min="1" max="1" width="85.7109375" style="0" customWidth="1"/>
    <col min="2" max="2" width="25.28125" style="0" customWidth="1"/>
  </cols>
  <sheetData>
    <row r="1" ht="15">
      <c r="B1" t="s">
        <v>238</v>
      </c>
    </row>
    <row r="2" spans="1:2" ht="15">
      <c r="A2" s="124" t="s">
        <v>270</v>
      </c>
      <c r="B2" s="116"/>
    </row>
    <row r="3" spans="1:2" ht="15">
      <c r="A3" s="116"/>
      <c r="B3" s="116"/>
    </row>
    <row r="4" spans="1:2" ht="15.75" customHeight="1">
      <c r="A4" s="208" t="s">
        <v>33</v>
      </c>
      <c r="B4" s="219" t="s">
        <v>34</v>
      </c>
    </row>
    <row r="5" spans="1:2" ht="15" customHeight="1">
      <c r="A5" s="209"/>
      <c r="B5" s="220"/>
    </row>
    <row r="6" spans="1:2" ht="13.5" customHeight="1">
      <c r="A6" s="209"/>
      <c r="B6" s="221"/>
    </row>
    <row r="7" spans="1:2" ht="15" hidden="1">
      <c r="A7" s="210"/>
      <c r="B7" s="123" t="s">
        <v>222</v>
      </c>
    </row>
    <row r="8" spans="1:2" ht="15.75">
      <c r="A8" s="117" t="s">
        <v>223</v>
      </c>
      <c r="B8" s="118">
        <v>2819</v>
      </c>
    </row>
    <row r="9" spans="1:2" ht="15.75">
      <c r="A9" s="119" t="s">
        <v>224</v>
      </c>
      <c r="B9" s="120"/>
    </row>
    <row r="10" spans="1:2" ht="12.75" customHeight="1">
      <c r="A10" s="211" t="s">
        <v>36</v>
      </c>
      <c r="B10" s="212">
        <v>17159.2</v>
      </c>
    </row>
    <row r="11" spans="1:2" ht="21" customHeight="1">
      <c r="A11" s="211"/>
      <c r="B11" s="212"/>
    </row>
    <row r="12" spans="1:2" ht="15.75">
      <c r="A12" s="119" t="s">
        <v>37</v>
      </c>
      <c r="B12" s="120"/>
    </row>
    <row r="13" spans="1:2" ht="12.75" customHeight="1">
      <c r="A13" s="211" t="s">
        <v>38</v>
      </c>
      <c r="B13" s="213">
        <v>17159.2</v>
      </c>
    </row>
    <row r="14" spans="1:2" ht="12" customHeight="1">
      <c r="A14" s="211"/>
      <c r="B14" s="213"/>
    </row>
    <row r="15" spans="1:2" ht="15">
      <c r="A15" s="211"/>
      <c r="B15" s="213"/>
    </row>
    <row r="16" spans="1:2" ht="15">
      <c r="A16" s="211" t="s">
        <v>225</v>
      </c>
      <c r="B16" s="212">
        <v>30149</v>
      </c>
    </row>
    <row r="17" spans="1:2" ht="12.75" customHeight="1">
      <c r="A17" s="211"/>
      <c r="B17" s="212"/>
    </row>
    <row r="18" spans="1:2" ht="15">
      <c r="A18" s="211"/>
      <c r="B18" s="212"/>
    </row>
    <row r="19" spans="1:2" ht="15">
      <c r="A19" s="211" t="s">
        <v>226</v>
      </c>
      <c r="B19" s="212">
        <v>596.6</v>
      </c>
    </row>
    <row r="20" spans="1:2" ht="15">
      <c r="A20" s="211"/>
      <c r="B20" s="212"/>
    </row>
    <row r="21" spans="1:2" ht="15">
      <c r="A21" s="211"/>
      <c r="B21" s="212"/>
    </row>
    <row r="22" spans="1:2" ht="15">
      <c r="A22" s="211" t="s">
        <v>227</v>
      </c>
      <c r="B22" s="212">
        <v>369.2</v>
      </c>
    </row>
    <row r="23" spans="1:2" ht="21.75" customHeight="1">
      <c r="A23" s="211"/>
      <c r="B23" s="212"/>
    </row>
    <row r="24" spans="1:2" ht="15">
      <c r="A24" s="211" t="s">
        <v>228</v>
      </c>
      <c r="B24" s="214">
        <v>13586.8</v>
      </c>
    </row>
    <row r="25" spans="1:2" ht="21.75" customHeight="1">
      <c r="A25" s="211"/>
      <c r="B25" s="215"/>
    </row>
    <row r="26" spans="1:2" ht="10.5" customHeight="1">
      <c r="A26" s="119" t="s">
        <v>37</v>
      </c>
      <c r="B26" s="120"/>
    </row>
    <row r="27" spans="1:2" ht="29.25" customHeight="1">
      <c r="A27" s="211" t="s">
        <v>229</v>
      </c>
      <c r="B27" s="213">
        <v>12296.2</v>
      </c>
    </row>
    <row r="28" spans="1:2" ht="24" customHeight="1">
      <c r="A28" s="211"/>
      <c r="B28" s="213"/>
    </row>
    <row r="29" spans="1:2" ht="15">
      <c r="A29" s="211" t="s">
        <v>230</v>
      </c>
      <c r="B29" s="213">
        <v>704</v>
      </c>
    </row>
    <row r="30" spans="1:2" ht="7.5" customHeight="1">
      <c r="A30" s="211"/>
      <c r="B30" s="213"/>
    </row>
    <row r="31" spans="1:2" ht="15.75">
      <c r="A31" s="117" t="s">
        <v>231</v>
      </c>
      <c r="B31" s="212">
        <v>-2242.7</v>
      </c>
    </row>
    <row r="32" spans="1:2" ht="15.75">
      <c r="A32" s="119" t="s">
        <v>37</v>
      </c>
      <c r="B32" s="212"/>
    </row>
    <row r="33" spans="1:2" ht="15">
      <c r="A33" s="216" t="s">
        <v>232</v>
      </c>
      <c r="B33" s="212">
        <v>0</v>
      </c>
    </row>
    <row r="34" spans="1:2" ht="24" customHeight="1">
      <c r="A34" s="217"/>
      <c r="B34" s="212"/>
    </row>
    <row r="35" spans="1:2" ht="15">
      <c r="A35" s="216" t="s">
        <v>233</v>
      </c>
      <c r="B35" s="212">
        <v>2.7</v>
      </c>
    </row>
    <row r="36" spans="1:2" ht="21" customHeight="1">
      <c r="A36" s="217"/>
      <c r="B36" s="212"/>
    </row>
    <row r="37" spans="1:2" ht="15">
      <c r="A37" s="211" t="s">
        <v>234</v>
      </c>
      <c r="B37" s="218" t="s">
        <v>315</v>
      </c>
    </row>
    <row r="38" spans="1:2" ht="15">
      <c r="A38" s="211"/>
      <c r="B38" s="218"/>
    </row>
    <row r="39" spans="1:2" ht="6.75" customHeight="1">
      <c r="A39" s="211"/>
      <c r="B39" s="218"/>
    </row>
    <row r="40" spans="1:2" ht="15.75">
      <c r="A40" s="117" t="s">
        <v>235</v>
      </c>
      <c r="B40" s="120">
        <v>1503.5</v>
      </c>
    </row>
    <row r="41" spans="1:2" ht="15.75">
      <c r="A41" s="119" t="s">
        <v>37</v>
      </c>
      <c r="B41" s="121"/>
    </row>
    <row r="42" spans="1:2" ht="15">
      <c r="A42" s="216" t="s">
        <v>254</v>
      </c>
      <c r="B42" s="212">
        <v>0</v>
      </c>
    </row>
    <row r="43" spans="1:2" ht="22.5" customHeight="1">
      <c r="A43" s="217"/>
      <c r="B43" s="212"/>
    </row>
    <row r="44" spans="1:2" ht="15.75">
      <c r="A44" s="119" t="s">
        <v>37</v>
      </c>
      <c r="B44" s="120"/>
    </row>
    <row r="45" spans="1:2" ht="15.75">
      <c r="A45" s="119" t="s">
        <v>236</v>
      </c>
      <c r="B45" s="120">
        <v>0</v>
      </c>
    </row>
    <row r="46" spans="1:2" ht="15">
      <c r="A46" s="211" t="s">
        <v>237</v>
      </c>
      <c r="B46" s="218" t="s">
        <v>316</v>
      </c>
    </row>
    <row r="47" spans="1:2" ht="15">
      <c r="A47" s="211"/>
      <c r="B47" s="218"/>
    </row>
    <row r="48" spans="1:2" ht="19.5" customHeight="1">
      <c r="A48" s="211"/>
      <c r="B48" s="218"/>
    </row>
    <row r="49" spans="1:2" ht="15.75">
      <c r="A49" s="119" t="s">
        <v>37</v>
      </c>
      <c r="B49" s="121"/>
    </row>
    <row r="50" spans="1:2" ht="15.75">
      <c r="A50" s="122" t="s">
        <v>39</v>
      </c>
      <c r="B50" s="121">
        <v>0</v>
      </c>
    </row>
  </sheetData>
  <sheetProtection/>
  <mergeCells count="29">
    <mergeCell ref="A46:A48"/>
    <mergeCell ref="B46:B48"/>
    <mergeCell ref="B4:B6"/>
    <mergeCell ref="A37:A39"/>
    <mergeCell ref="B37:B39"/>
    <mergeCell ref="A42:A43"/>
    <mergeCell ref="B42:B43"/>
    <mergeCell ref="B31:B32"/>
    <mergeCell ref="A33:A34"/>
    <mergeCell ref="B33:B34"/>
    <mergeCell ref="A35:A36"/>
    <mergeCell ref="B35:B36"/>
    <mergeCell ref="A27:A28"/>
    <mergeCell ref="B27:B28"/>
    <mergeCell ref="A29:A30"/>
    <mergeCell ref="B29:B30"/>
    <mergeCell ref="A19:A21"/>
    <mergeCell ref="B19:B21"/>
    <mergeCell ref="A22:A23"/>
    <mergeCell ref="B22:B23"/>
    <mergeCell ref="A24:A25"/>
    <mergeCell ref="B24:B25"/>
    <mergeCell ref="A4:A7"/>
    <mergeCell ref="A10:A11"/>
    <mergeCell ref="B10:B11"/>
    <mergeCell ref="A13:A15"/>
    <mergeCell ref="B13:B15"/>
    <mergeCell ref="A16:A18"/>
    <mergeCell ref="B16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9"/>
  <sheetViews>
    <sheetView zoomScalePageLayoutView="0" workbookViewId="0" topLeftCell="A1">
      <selection activeCell="G141" sqref="G141"/>
    </sheetView>
  </sheetViews>
  <sheetFormatPr defaultColWidth="9.140625" defaultRowHeight="15"/>
  <cols>
    <col min="1" max="1" width="10.140625" style="0" customWidth="1"/>
    <col min="2" max="2" width="39.7109375" style="0" customWidth="1"/>
    <col min="4" max="4" width="12.140625" style="0" customWidth="1"/>
    <col min="5" max="10" width="16.57421875" style="0" customWidth="1"/>
  </cols>
  <sheetData>
    <row r="1" spans="1:10" ht="16.5">
      <c r="A1" s="259" t="s">
        <v>40</v>
      </c>
      <c r="B1" s="259"/>
      <c r="C1" s="259"/>
      <c r="D1" s="259"/>
      <c r="E1" s="259"/>
      <c r="F1" s="259"/>
      <c r="G1" s="259"/>
      <c r="H1" s="259"/>
      <c r="I1" s="259"/>
      <c r="J1" s="259"/>
    </row>
    <row r="2" ht="15">
      <c r="A2" s="19"/>
    </row>
    <row r="3" spans="1:10" ht="16.5">
      <c r="A3" s="260" t="s">
        <v>318</v>
      </c>
      <c r="B3" s="260"/>
      <c r="C3" s="260"/>
      <c r="D3" s="260"/>
      <c r="E3" s="260"/>
      <c r="F3" s="260"/>
      <c r="G3" s="260"/>
      <c r="H3" s="260"/>
      <c r="I3" s="260"/>
      <c r="J3" s="260"/>
    </row>
    <row r="4" ht="15">
      <c r="A4" s="18"/>
    </row>
    <row r="5" spans="1:10" ht="37.5" customHeight="1">
      <c r="A5" s="227" t="s">
        <v>33</v>
      </c>
      <c r="B5" s="227"/>
      <c r="C5" s="227" t="s">
        <v>41</v>
      </c>
      <c r="D5" s="227" t="s">
        <v>42</v>
      </c>
      <c r="E5" s="227" t="s">
        <v>292</v>
      </c>
      <c r="F5" s="227"/>
      <c r="G5" s="227"/>
      <c r="H5" s="227"/>
      <c r="I5" s="227"/>
      <c r="J5" s="227"/>
    </row>
    <row r="6" spans="1:10" ht="15">
      <c r="A6" s="227"/>
      <c r="B6" s="227"/>
      <c r="C6" s="227"/>
      <c r="D6" s="227"/>
      <c r="E6" s="227" t="s">
        <v>43</v>
      </c>
      <c r="F6" s="227" t="s">
        <v>37</v>
      </c>
      <c r="G6" s="227"/>
      <c r="H6" s="227"/>
      <c r="I6" s="227"/>
      <c r="J6" s="227"/>
    </row>
    <row r="7" spans="1:10" ht="105.75" customHeight="1">
      <c r="A7" s="227"/>
      <c r="B7" s="227"/>
      <c r="C7" s="227"/>
      <c r="D7" s="227"/>
      <c r="E7" s="227"/>
      <c r="F7" s="227" t="s">
        <v>44</v>
      </c>
      <c r="G7" s="227" t="s">
        <v>45</v>
      </c>
      <c r="H7" s="227" t="s">
        <v>46</v>
      </c>
      <c r="I7" s="227" t="s">
        <v>47</v>
      </c>
      <c r="J7" s="227"/>
    </row>
    <row r="8" spans="1:10" ht="60" customHeight="1">
      <c r="A8" s="227"/>
      <c r="B8" s="227"/>
      <c r="C8" s="227"/>
      <c r="D8" s="227"/>
      <c r="E8" s="227"/>
      <c r="F8" s="227"/>
      <c r="G8" s="227"/>
      <c r="H8" s="227"/>
      <c r="I8" s="25" t="s">
        <v>43</v>
      </c>
      <c r="J8" s="25" t="s">
        <v>48</v>
      </c>
    </row>
    <row r="9" spans="1:10" ht="15">
      <c r="A9" s="205">
        <v>1</v>
      </c>
      <c r="B9" s="205"/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</row>
    <row r="10" spans="1:10" ht="30" customHeight="1">
      <c r="A10" s="258" t="s">
        <v>49</v>
      </c>
      <c r="B10" s="258"/>
      <c r="C10" s="41">
        <v>100</v>
      </c>
      <c r="D10" s="41" t="s">
        <v>50</v>
      </c>
      <c r="E10" s="129">
        <f>F10+G10+I10</f>
        <v>38324900</v>
      </c>
      <c r="F10" s="130">
        <f>F14</f>
        <v>35032300</v>
      </c>
      <c r="G10" s="136">
        <f>G22</f>
        <v>2329600</v>
      </c>
      <c r="H10" s="130">
        <f>H22</f>
        <v>0</v>
      </c>
      <c r="I10" s="136">
        <f>I14+I31</f>
        <v>963000</v>
      </c>
      <c r="J10" s="41">
        <f>SUM(J14+J29)</f>
        <v>0</v>
      </c>
    </row>
    <row r="11" spans="1:10" ht="15" customHeight="1">
      <c r="A11" s="236" t="s">
        <v>37</v>
      </c>
      <c r="B11" s="236"/>
      <c r="C11" s="227">
        <v>110</v>
      </c>
      <c r="D11" s="227"/>
      <c r="E11" s="224">
        <f>I11</f>
        <v>0</v>
      </c>
      <c r="F11" s="227" t="s">
        <v>50</v>
      </c>
      <c r="G11" s="227" t="s">
        <v>50</v>
      </c>
      <c r="H11" s="227" t="s">
        <v>50</v>
      </c>
      <c r="I11" s="226">
        <v>0</v>
      </c>
      <c r="J11" s="227" t="s">
        <v>50</v>
      </c>
    </row>
    <row r="12" spans="1:10" ht="26.25" customHeight="1">
      <c r="A12" s="236" t="s">
        <v>51</v>
      </c>
      <c r="B12" s="236"/>
      <c r="C12" s="227"/>
      <c r="D12" s="227"/>
      <c r="E12" s="225"/>
      <c r="F12" s="227"/>
      <c r="G12" s="227"/>
      <c r="H12" s="227"/>
      <c r="I12" s="226"/>
      <c r="J12" s="227"/>
    </row>
    <row r="13" spans="1:10" ht="15">
      <c r="A13" s="236"/>
      <c r="B13" s="236"/>
      <c r="C13" s="25"/>
      <c r="D13" s="25"/>
      <c r="E13" s="25"/>
      <c r="F13" s="25"/>
      <c r="G13" s="25"/>
      <c r="H13" s="25"/>
      <c r="I13" s="45"/>
      <c r="J13" s="25"/>
    </row>
    <row r="14" spans="1:10" ht="15">
      <c r="A14" s="246" t="s">
        <v>243</v>
      </c>
      <c r="B14" s="246"/>
      <c r="C14" s="25">
        <v>120</v>
      </c>
      <c r="D14" s="25">
        <v>130</v>
      </c>
      <c r="E14" s="128">
        <f aca="true" t="shared" si="0" ref="E14:E20">F14+I14</f>
        <v>35991300</v>
      </c>
      <c r="F14" s="128">
        <f>F33</f>
        <v>35032300</v>
      </c>
      <c r="G14" s="127" t="s">
        <v>50</v>
      </c>
      <c r="H14" s="127" t="s">
        <v>50</v>
      </c>
      <c r="I14" s="128">
        <f>I20+I18</f>
        <v>959000</v>
      </c>
      <c r="J14" s="25">
        <v>0</v>
      </c>
    </row>
    <row r="15" spans="1:10" ht="48" customHeight="1">
      <c r="A15" s="256" t="s">
        <v>240</v>
      </c>
      <c r="B15" s="257"/>
      <c r="C15" s="25"/>
      <c r="D15" s="25"/>
      <c r="E15" s="128">
        <f t="shared" si="0"/>
        <v>13547077.079999983</v>
      </c>
      <c r="F15" s="127">
        <f>(F14-F18)*0.387063768728785</f>
        <v>13547077.079999983</v>
      </c>
      <c r="G15" s="45">
        <v>0</v>
      </c>
      <c r="H15" s="45">
        <v>0</v>
      </c>
      <c r="I15" s="45">
        <v>0</v>
      </c>
      <c r="J15" s="45">
        <v>0</v>
      </c>
    </row>
    <row r="16" spans="1:10" ht="42" customHeight="1">
      <c r="A16" s="256" t="s">
        <v>241</v>
      </c>
      <c r="B16" s="257"/>
      <c r="C16" s="25"/>
      <c r="D16" s="25"/>
      <c r="E16" s="128">
        <f t="shared" si="0"/>
        <v>18019457.649999987</v>
      </c>
      <c r="F16" s="128">
        <f>(F14-F18)*0.514847531114641</f>
        <v>18019457.649999987</v>
      </c>
      <c r="G16" s="45">
        <v>0</v>
      </c>
      <c r="H16" s="45">
        <v>0</v>
      </c>
      <c r="I16" s="45">
        <v>0</v>
      </c>
      <c r="J16" s="45">
        <v>0</v>
      </c>
    </row>
    <row r="17" spans="1:10" ht="45.75" customHeight="1">
      <c r="A17" s="256" t="s">
        <v>242</v>
      </c>
      <c r="B17" s="257"/>
      <c r="C17" s="25"/>
      <c r="D17" s="25"/>
      <c r="E17" s="128">
        <f t="shared" si="0"/>
        <v>3433065.2700000294</v>
      </c>
      <c r="F17" s="128">
        <f>F14-F18-F15-F16</f>
        <v>3433065.2700000294</v>
      </c>
      <c r="G17" s="45">
        <v>0</v>
      </c>
      <c r="H17" s="45">
        <v>0</v>
      </c>
      <c r="I17" s="45">
        <v>0</v>
      </c>
      <c r="J17" s="45">
        <v>0</v>
      </c>
    </row>
    <row r="18" spans="1:10" ht="21" customHeight="1">
      <c r="A18" s="256" t="s">
        <v>314</v>
      </c>
      <c r="B18" s="257"/>
      <c r="C18" s="25">
        <v>120</v>
      </c>
      <c r="D18" s="25">
        <v>130</v>
      </c>
      <c r="E18" s="128">
        <f t="shared" si="0"/>
        <v>32700</v>
      </c>
      <c r="F18" s="128">
        <f>F19</f>
        <v>32700</v>
      </c>
      <c r="G18" s="45">
        <v>0</v>
      </c>
      <c r="H18" s="45">
        <v>0</v>
      </c>
      <c r="I18" s="128">
        <f>I19</f>
        <v>0</v>
      </c>
      <c r="J18" s="45">
        <v>0</v>
      </c>
    </row>
    <row r="19" spans="1:10" ht="21" customHeight="1">
      <c r="A19" s="253" t="s">
        <v>313</v>
      </c>
      <c r="B19" s="254"/>
      <c r="C19" s="25"/>
      <c r="D19" s="25"/>
      <c r="E19" s="138">
        <f t="shared" si="0"/>
        <v>32700</v>
      </c>
      <c r="F19" s="138">
        <v>32700</v>
      </c>
      <c r="G19" s="45">
        <v>0</v>
      </c>
      <c r="H19" s="45">
        <v>0</v>
      </c>
      <c r="I19" s="45">
        <v>0</v>
      </c>
      <c r="J19" s="45">
        <v>0</v>
      </c>
    </row>
    <row r="20" spans="1:10" ht="28.5" customHeight="1">
      <c r="A20" s="261" t="s">
        <v>290</v>
      </c>
      <c r="B20" s="261"/>
      <c r="C20" s="25"/>
      <c r="D20" s="25"/>
      <c r="E20" s="128">
        <f t="shared" si="0"/>
        <v>959000</v>
      </c>
      <c r="F20" s="46">
        <v>0</v>
      </c>
      <c r="G20" s="46">
        <v>0</v>
      </c>
      <c r="H20" s="46">
        <v>0</v>
      </c>
      <c r="I20" s="128">
        <f>I21</f>
        <v>959000</v>
      </c>
      <c r="J20" s="46">
        <v>0</v>
      </c>
    </row>
    <row r="21" spans="1:10" ht="28.5" customHeight="1">
      <c r="A21" s="253" t="s">
        <v>306</v>
      </c>
      <c r="B21" s="254"/>
      <c r="C21" s="25"/>
      <c r="D21" s="25"/>
      <c r="E21" s="46">
        <v>0</v>
      </c>
      <c r="F21" s="46">
        <v>0</v>
      </c>
      <c r="G21" s="46">
        <v>0</v>
      </c>
      <c r="H21" s="46">
        <v>0</v>
      </c>
      <c r="I21" s="45">
        <v>959000</v>
      </c>
      <c r="J21" s="46"/>
    </row>
    <row r="22" spans="1:10" ht="32.25" customHeight="1">
      <c r="A22" s="255" t="s">
        <v>260</v>
      </c>
      <c r="B22" s="255"/>
      <c r="C22" s="25">
        <v>150</v>
      </c>
      <c r="D22" s="25">
        <v>180</v>
      </c>
      <c r="E22" s="128">
        <f>SUM(G22+H22)</f>
        <v>2329600</v>
      </c>
      <c r="F22" s="128" t="s">
        <v>50</v>
      </c>
      <c r="G22" s="128">
        <f>G23+G25+G28+G30</f>
        <v>2329600</v>
      </c>
      <c r="H22" s="45">
        <v>0</v>
      </c>
      <c r="I22" s="45" t="s">
        <v>50</v>
      </c>
      <c r="J22" s="45" t="s">
        <v>50</v>
      </c>
    </row>
    <row r="23" spans="1:10" ht="63.75" customHeight="1">
      <c r="A23" s="249" t="s">
        <v>301</v>
      </c>
      <c r="B23" s="250"/>
      <c r="C23" s="127"/>
      <c r="D23" s="127"/>
      <c r="E23" s="128">
        <f aca="true" t="shared" si="1" ref="E23:E28">G23</f>
        <v>600000</v>
      </c>
      <c r="F23" s="128">
        <v>0</v>
      </c>
      <c r="G23" s="128">
        <f>G24</f>
        <v>600000</v>
      </c>
      <c r="H23" s="128">
        <v>0</v>
      </c>
      <c r="I23" s="128">
        <v>0</v>
      </c>
      <c r="J23" s="128">
        <v>0</v>
      </c>
    </row>
    <row r="24" spans="1:10" ht="31.5" customHeight="1">
      <c r="A24" s="222" t="s">
        <v>302</v>
      </c>
      <c r="B24" s="223"/>
      <c r="C24" s="25"/>
      <c r="D24" s="25"/>
      <c r="E24" s="138">
        <f t="shared" si="1"/>
        <v>600000</v>
      </c>
      <c r="F24" s="138">
        <v>0</v>
      </c>
      <c r="G24" s="138">
        <v>600000</v>
      </c>
      <c r="H24" s="138">
        <v>0</v>
      </c>
      <c r="I24" s="138">
        <v>0</v>
      </c>
      <c r="J24" s="138">
        <v>0</v>
      </c>
    </row>
    <row r="25" spans="1:10" ht="59.25" customHeight="1">
      <c r="A25" s="249" t="s">
        <v>307</v>
      </c>
      <c r="B25" s="250"/>
      <c r="C25" s="127"/>
      <c r="D25" s="127"/>
      <c r="E25" s="128">
        <f t="shared" si="1"/>
        <v>1506000</v>
      </c>
      <c r="F25" s="128">
        <v>0</v>
      </c>
      <c r="G25" s="128">
        <f>G26+G27</f>
        <v>1506000</v>
      </c>
      <c r="H25" s="128">
        <v>0</v>
      </c>
      <c r="I25" s="128">
        <v>0</v>
      </c>
      <c r="J25" s="128">
        <v>0</v>
      </c>
    </row>
    <row r="26" spans="1:10" ht="27.75" customHeight="1">
      <c r="A26" s="251" t="s">
        <v>303</v>
      </c>
      <c r="B26" s="252"/>
      <c r="C26" s="25"/>
      <c r="D26" s="25"/>
      <c r="E26" s="138">
        <f t="shared" si="1"/>
        <v>6000</v>
      </c>
      <c r="F26" s="138">
        <v>0</v>
      </c>
      <c r="G26" s="138">
        <v>6000</v>
      </c>
      <c r="H26" s="138">
        <v>0</v>
      </c>
      <c r="I26" s="138">
        <v>0</v>
      </c>
      <c r="J26" s="138">
        <v>0</v>
      </c>
    </row>
    <row r="27" spans="1:10" ht="33" customHeight="1">
      <c r="A27" s="222" t="s">
        <v>305</v>
      </c>
      <c r="B27" s="223"/>
      <c r="C27" s="25"/>
      <c r="D27" s="25"/>
      <c r="E27" s="138">
        <f t="shared" si="1"/>
        <v>1500000</v>
      </c>
      <c r="F27" s="138">
        <v>0</v>
      </c>
      <c r="G27" s="138">
        <v>1500000</v>
      </c>
      <c r="H27" s="138">
        <v>0</v>
      </c>
      <c r="I27" s="138">
        <v>0</v>
      </c>
      <c r="J27" s="138">
        <v>0</v>
      </c>
    </row>
    <row r="28" spans="1:10" ht="45.75" customHeight="1">
      <c r="A28" s="249" t="s">
        <v>261</v>
      </c>
      <c r="B28" s="250"/>
      <c r="C28" s="127"/>
      <c r="D28" s="127"/>
      <c r="E28" s="128">
        <f t="shared" si="1"/>
        <v>73600</v>
      </c>
      <c r="F28" s="128">
        <v>0</v>
      </c>
      <c r="G28" s="128">
        <v>73600</v>
      </c>
      <c r="H28" s="128">
        <v>0</v>
      </c>
      <c r="I28" s="128">
        <v>0</v>
      </c>
      <c r="J28" s="128">
        <v>0</v>
      </c>
    </row>
    <row r="29" spans="1:10" ht="15">
      <c r="A29" s="236" t="s">
        <v>52</v>
      </c>
      <c r="B29" s="236"/>
      <c r="C29" s="25">
        <v>160</v>
      </c>
      <c r="D29" s="25"/>
      <c r="E29" s="45">
        <f>SUM(I29+J29)</f>
        <v>0</v>
      </c>
      <c r="F29" s="45" t="s">
        <v>50</v>
      </c>
      <c r="G29" s="45" t="s">
        <v>50</v>
      </c>
      <c r="H29" s="45" t="s">
        <v>50</v>
      </c>
      <c r="I29" s="45">
        <v>0</v>
      </c>
      <c r="J29" s="45">
        <v>0</v>
      </c>
    </row>
    <row r="30" spans="1:10" ht="15">
      <c r="A30" s="246" t="s">
        <v>273</v>
      </c>
      <c r="B30" s="246"/>
      <c r="C30" s="127">
        <v>170</v>
      </c>
      <c r="D30" s="127"/>
      <c r="E30" s="128">
        <f>G30</f>
        <v>150000</v>
      </c>
      <c r="F30" s="128">
        <v>0</v>
      </c>
      <c r="G30" s="128">
        <v>150000</v>
      </c>
      <c r="H30" s="128">
        <v>0</v>
      </c>
      <c r="I30" s="128">
        <v>0</v>
      </c>
      <c r="J30" s="128">
        <v>0</v>
      </c>
    </row>
    <row r="31" spans="1:10" ht="21.75" customHeight="1">
      <c r="A31" s="247" t="s">
        <v>53</v>
      </c>
      <c r="B31" s="247"/>
      <c r="C31" s="25">
        <v>180</v>
      </c>
      <c r="D31" s="25" t="s">
        <v>50</v>
      </c>
      <c r="E31" s="128">
        <f>I31</f>
        <v>4000</v>
      </c>
      <c r="F31" s="45" t="s">
        <v>50</v>
      </c>
      <c r="G31" s="45" t="s">
        <v>50</v>
      </c>
      <c r="H31" s="45" t="s">
        <v>50</v>
      </c>
      <c r="I31" s="128">
        <f>I32</f>
        <v>4000</v>
      </c>
      <c r="J31" s="45" t="s">
        <v>50</v>
      </c>
    </row>
    <row r="32" spans="1:10" ht="21.75" customHeight="1">
      <c r="A32" s="236" t="s">
        <v>259</v>
      </c>
      <c r="B32" s="236"/>
      <c r="C32" s="25"/>
      <c r="D32" s="25">
        <v>440</v>
      </c>
      <c r="E32" s="45">
        <f>I32</f>
        <v>4000</v>
      </c>
      <c r="F32" s="45">
        <v>0</v>
      </c>
      <c r="G32" s="45">
        <v>0</v>
      </c>
      <c r="H32" s="45">
        <v>0</v>
      </c>
      <c r="I32" s="45">
        <v>4000</v>
      </c>
      <c r="J32" s="45">
        <v>0</v>
      </c>
    </row>
    <row r="33" spans="1:10" s="33" customFormat="1" ht="36.75" customHeight="1">
      <c r="A33" s="248" t="s">
        <v>267</v>
      </c>
      <c r="B33" s="248"/>
      <c r="C33" s="41">
        <v>200</v>
      </c>
      <c r="D33" s="41" t="s">
        <v>50</v>
      </c>
      <c r="E33" s="69">
        <f>SUM(E34+E84+E89+E109+E114)</f>
        <v>38325110</v>
      </c>
      <c r="F33" s="69">
        <f>F37+F48+F68+F91+F125+F97</f>
        <v>35032300</v>
      </c>
      <c r="G33" s="69">
        <f>G34+G125</f>
        <v>2329600</v>
      </c>
      <c r="H33" s="69">
        <f>H37+H48+H68+H91+H125</f>
        <v>0</v>
      </c>
      <c r="I33" s="69">
        <f>I37+I48+I68+I91+I125+I95+I97</f>
        <v>963210</v>
      </c>
      <c r="J33" s="69">
        <v>0</v>
      </c>
    </row>
    <row r="34" spans="1:10" ht="24.75" customHeight="1">
      <c r="A34" s="242" t="s">
        <v>54</v>
      </c>
      <c r="B34" s="242"/>
      <c r="C34" s="43">
        <v>210</v>
      </c>
      <c r="D34" s="43"/>
      <c r="E34" s="66">
        <f aca="true" t="shared" si="2" ref="E34:J34">E36</f>
        <v>32092213</v>
      </c>
      <c r="F34" s="66">
        <f t="shared" si="2"/>
        <v>31565723</v>
      </c>
      <c r="G34" s="66">
        <f t="shared" si="2"/>
        <v>73600</v>
      </c>
      <c r="H34" s="66">
        <f t="shared" si="2"/>
        <v>0</v>
      </c>
      <c r="I34" s="66">
        <f>I36</f>
        <v>452890</v>
      </c>
      <c r="J34" s="66">
        <f t="shared" si="2"/>
        <v>0</v>
      </c>
    </row>
    <row r="35" spans="1:10" ht="15" customHeight="1">
      <c r="A35" s="243" t="s">
        <v>35</v>
      </c>
      <c r="B35" s="243"/>
      <c r="D35" s="31"/>
      <c r="E35" s="46">
        <f>SUM(F35:J35)</f>
        <v>0</v>
      </c>
      <c r="F35" s="137">
        <v>0</v>
      </c>
      <c r="G35" s="137">
        <v>0</v>
      </c>
      <c r="H35" s="137">
        <v>0</v>
      </c>
      <c r="I35" s="137">
        <v>0</v>
      </c>
      <c r="J35" s="137">
        <v>0</v>
      </c>
    </row>
    <row r="36" spans="1:10" ht="32.25" customHeight="1">
      <c r="A36" s="244" t="s">
        <v>55</v>
      </c>
      <c r="B36" s="244"/>
      <c r="C36" s="44">
        <v>211</v>
      </c>
      <c r="D36" s="44"/>
      <c r="E36" s="55">
        <f aca="true" t="shared" si="3" ref="E36:J36">SUM(E37+E48+E66+E68)</f>
        <v>32092213</v>
      </c>
      <c r="F36" s="55">
        <f t="shared" si="3"/>
        <v>31565723</v>
      </c>
      <c r="G36" s="55">
        <f t="shared" si="3"/>
        <v>73600</v>
      </c>
      <c r="H36" s="55">
        <f t="shared" si="3"/>
        <v>0</v>
      </c>
      <c r="I36" s="55">
        <f t="shared" si="3"/>
        <v>452890</v>
      </c>
      <c r="J36" s="55">
        <f t="shared" si="3"/>
        <v>0</v>
      </c>
    </row>
    <row r="37" spans="1:10" ht="15">
      <c r="A37" s="245" t="s">
        <v>68</v>
      </c>
      <c r="B37" s="245"/>
      <c r="C37" s="62"/>
      <c r="D37" s="62">
        <v>111</v>
      </c>
      <c r="E37" s="63">
        <f aca="true" t="shared" si="4" ref="E37:J37">E38</f>
        <v>24580733</v>
      </c>
      <c r="F37" s="63">
        <f t="shared" si="4"/>
        <v>24240572</v>
      </c>
      <c r="G37" s="63">
        <f t="shared" si="4"/>
        <v>0</v>
      </c>
      <c r="H37" s="63">
        <f t="shared" si="4"/>
        <v>0</v>
      </c>
      <c r="I37" s="63">
        <f t="shared" si="4"/>
        <v>340161</v>
      </c>
      <c r="J37" s="63">
        <f t="shared" si="4"/>
        <v>0</v>
      </c>
    </row>
    <row r="38" spans="1:10" s="64" customFormat="1" ht="15">
      <c r="A38" s="81">
        <v>211</v>
      </c>
      <c r="B38" s="82" t="s">
        <v>181</v>
      </c>
      <c r="C38" s="83"/>
      <c r="D38" s="83" t="s">
        <v>50</v>
      </c>
      <c r="E38" s="84">
        <f>E40+E42+E44+E45+E46+E47</f>
        <v>24580733</v>
      </c>
      <c r="F38" s="84">
        <f>F40+F42+F44+F45+F46+F47</f>
        <v>24240572</v>
      </c>
      <c r="G38" s="84">
        <f>G40+G42+G44+G45+G46</f>
        <v>0</v>
      </c>
      <c r="H38" s="84">
        <f>H40+H42+H44+H45+H46</f>
        <v>0</v>
      </c>
      <c r="I38" s="84">
        <f>I40+I42+I44+I45+I46</f>
        <v>340161</v>
      </c>
      <c r="J38" s="84">
        <f>J40+J42+J44+J45+J46</f>
        <v>0</v>
      </c>
    </row>
    <row r="39" spans="1:10" s="70" customFormat="1" ht="15">
      <c r="A39" s="65"/>
      <c r="B39" s="64" t="s">
        <v>185</v>
      </c>
      <c r="C39" s="42"/>
      <c r="D39" s="25" t="s">
        <v>50</v>
      </c>
      <c r="E39" s="46" t="s">
        <v>187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</row>
    <row r="40" spans="1:10" s="70" customFormat="1" ht="15">
      <c r="A40" s="65">
        <v>211</v>
      </c>
      <c r="B40" s="64" t="s">
        <v>184</v>
      </c>
      <c r="C40" s="42"/>
      <c r="D40" s="25" t="s">
        <v>50</v>
      </c>
      <c r="E40" s="46">
        <f aca="true" t="shared" si="5" ref="E40:E47">SUM(F40:J40)</f>
        <v>343156</v>
      </c>
      <c r="F40" s="46">
        <v>2995</v>
      </c>
      <c r="G40" s="46">
        <v>0</v>
      </c>
      <c r="H40" s="46">
        <v>0</v>
      </c>
      <c r="I40" s="46">
        <v>340161</v>
      </c>
      <c r="J40" s="46">
        <v>0</v>
      </c>
    </row>
    <row r="41" spans="1:10" ht="15">
      <c r="A41" s="26"/>
      <c r="B41" s="71" t="s">
        <v>183</v>
      </c>
      <c r="C41" s="25"/>
      <c r="D41" s="25" t="s">
        <v>50</v>
      </c>
      <c r="E41" s="61">
        <f t="shared" si="5"/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</row>
    <row r="42" spans="1:10" ht="15">
      <c r="A42" s="26" t="s">
        <v>69</v>
      </c>
      <c r="B42" s="26" t="s">
        <v>182</v>
      </c>
      <c r="C42" s="25"/>
      <c r="D42" s="25" t="s">
        <v>50</v>
      </c>
      <c r="E42" s="61">
        <f t="shared" si="5"/>
        <v>16065840</v>
      </c>
      <c r="F42" s="45">
        <v>16065840</v>
      </c>
      <c r="G42" s="46">
        <v>0</v>
      </c>
      <c r="H42" s="46">
        <v>0</v>
      </c>
      <c r="I42" s="46">
        <v>0</v>
      </c>
      <c r="J42" s="46">
        <v>0</v>
      </c>
    </row>
    <row r="43" spans="1:10" ht="15">
      <c r="A43" s="26"/>
      <c r="B43" s="71" t="s">
        <v>183</v>
      </c>
      <c r="C43" s="25"/>
      <c r="D43" s="25" t="s">
        <v>50</v>
      </c>
      <c r="E43" s="61">
        <f t="shared" si="5"/>
        <v>240900</v>
      </c>
      <c r="F43" s="45">
        <v>240900</v>
      </c>
      <c r="G43" s="46">
        <v>0</v>
      </c>
      <c r="H43" s="46">
        <v>0</v>
      </c>
      <c r="I43" s="46">
        <v>0</v>
      </c>
      <c r="J43" s="46">
        <v>0</v>
      </c>
    </row>
    <row r="44" spans="1:10" ht="30">
      <c r="A44" s="26" t="s">
        <v>70</v>
      </c>
      <c r="B44" s="28" t="s">
        <v>153</v>
      </c>
      <c r="C44" s="25"/>
      <c r="D44" s="25" t="s">
        <v>50</v>
      </c>
      <c r="E44" s="61">
        <f t="shared" si="5"/>
        <v>6247850</v>
      </c>
      <c r="F44" s="45">
        <v>6247850</v>
      </c>
      <c r="G44" s="46">
        <v>0</v>
      </c>
      <c r="H44" s="46">
        <v>0</v>
      </c>
      <c r="I44" s="46">
        <v>0</v>
      </c>
      <c r="J44" s="46">
        <v>0</v>
      </c>
    </row>
    <row r="45" spans="1:10" ht="30">
      <c r="A45" s="26" t="s">
        <v>71</v>
      </c>
      <c r="B45" s="28" t="s">
        <v>154</v>
      </c>
      <c r="C45" s="25"/>
      <c r="D45" s="25" t="s">
        <v>50</v>
      </c>
      <c r="E45" s="61">
        <f t="shared" si="5"/>
        <v>1230415</v>
      </c>
      <c r="F45" s="45">
        <v>1230415</v>
      </c>
      <c r="G45" s="46">
        <v>0</v>
      </c>
      <c r="H45" s="46">
        <v>0</v>
      </c>
      <c r="I45" s="46">
        <v>0</v>
      </c>
      <c r="J45" s="46">
        <v>0</v>
      </c>
    </row>
    <row r="46" spans="1:10" ht="30">
      <c r="A46" s="26" t="s">
        <v>72</v>
      </c>
      <c r="B46" s="28" t="s">
        <v>155</v>
      </c>
      <c r="C46" s="25"/>
      <c r="D46" s="25" t="s">
        <v>50</v>
      </c>
      <c r="E46" s="46">
        <f t="shared" si="5"/>
        <v>636790</v>
      </c>
      <c r="F46" s="45">
        <v>636790</v>
      </c>
      <c r="G46" s="46">
        <v>0</v>
      </c>
      <c r="H46" s="46">
        <v>0</v>
      </c>
      <c r="I46" s="46">
        <v>0</v>
      </c>
      <c r="J46" s="46">
        <v>0</v>
      </c>
    </row>
    <row r="47" spans="1:10" ht="15">
      <c r="A47" s="115" t="s">
        <v>293</v>
      </c>
      <c r="B47" s="28" t="s">
        <v>294</v>
      </c>
      <c r="C47" s="25"/>
      <c r="D47" s="25"/>
      <c r="E47" s="46">
        <f t="shared" si="5"/>
        <v>56682</v>
      </c>
      <c r="F47" s="45">
        <v>56682</v>
      </c>
      <c r="G47" s="46"/>
      <c r="H47" s="46"/>
      <c r="I47" s="46"/>
      <c r="J47" s="46"/>
    </row>
    <row r="48" spans="1:10" ht="42" customHeight="1">
      <c r="A48" s="239" t="s">
        <v>73</v>
      </c>
      <c r="B48" s="240"/>
      <c r="C48" s="157"/>
      <c r="D48" s="157">
        <v>112</v>
      </c>
      <c r="E48" s="158">
        <f aca="true" t="shared" si="6" ref="E48:J48">SUM(E49+E56+E61)</f>
        <v>14500</v>
      </c>
      <c r="F48" s="158">
        <f t="shared" si="6"/>
        <v>4500</v>
      </c>
      <c r="G48" s="158">
        <f t="shared" si="6"/>
        <v>0</v>
      </c>
      <c r="H48" s="158">
        <f t="shared" si="6"/>
        <v>0</v>
      </c>
      <c r="I48" s="158">
        <f t="shared" si="6"/>
        <v>10000</v>
      </c>
      <c r="J48" s="158">
        <f t="shared" si="6"/>
        <v>0</v>
      </c>
    </row>
    <row r="49" spans="1:10" s="64" customFormat="1" ht="21" customHeight="1">
      <c r="A49" s="85">
        <v>212</v>
      </c>
      <c r="B49" s="86" t="s">
        <v>186</v>
      </c>
      <c r="C49" s="87"/>
      <c r="D49" s="87" t="s">
        <v>50</v>
      </c>
      <c r="E49" s="88">
        <f>SUM(E52+E53+E54+E51)</f>
        <v>14500</v>
      </c>
      <c r="F49" s="88">
        <f>SUM(F52+F53+F54)</f>
        <v>4500</v>
      </c>
      <c r="G49" s="88">
        <f>SUM(G52+G53+G54)</f>
        <v>0</v>
      </c>
      <c r="H49" s="88">
        <f>SUM(H52+H53+H54)</f>
        <v>0</v>
      </c>
      <c r="I49" s="88">
        <f>SUM(I52+I53+I54+I51)</f>
        <v>10000</v>
      </c>
      <c r="J49" s="88">
        <f>SUM(J52+J53+J54)</f>
        <v>0</v>
      </c>
    </row>
    <row r="50" spans="1:10" s="70" customFormat="1" ht="21" customHeight="1">
      <c r="A50" s="68"/>
      <c r="B50" s="64" t="s">
        <v>185</v>
      </c>
      <c r="C50" s="42"/>
      <c r="D50" s="25" t="s">
        <v>187</v>
      </c>
      <c r="E50" s="46" t="s">
        <v>187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</row>
    <row r="51" spans="1:10" s="70" customFormat="1" ht="21" customHeight="1">
      <c r="A51" s="68">
        <v>212</v>
      </c>
      <c r="B51" s="64" t="s">
        <v>200</v>
      </c>
      <c r="C51" s="42"/>
      <c r="D51" s="25" t="s">
        <v>201</v>
      </c>
      <c r="E51" s="46">
        <f aca="true" t="shared" si="7" ref="E51:E65">SUM(F51:J51)</f>
        <v>10000</v>
      </c>
      <c r="F51" s="46">
        <v>0</v>
      </c>
      <c r="G51" s="46">
        <v>0</v>
      </c>
      <c r="H51" s="46">
        <v>0</v>
      </c>
      <c r="I51" s="46">
        <v>10000</v>
      </c>
      <c r="J51" s="46">
        <v>0</v>
      </c>
    </row>
    <row r="52" spans="1:10" ht="15">
      <c r="A52" s="26" t="s">
        <v>74</v>
      </c>
      <c r="B52" s="26" t="s">
        <v>156</v>
      </c>
      <c r="C52" s="25"/>
      <c r="D52" s="25" t="s">
        <v>50</v>
      </c>
      <c r="E52" s="46">
        <f t="shared" si="7"/>
        <v>4500</v>
      </c>
      <c r="F52" s="45">
        <v>4500</v>
      </c>
      <c r="G52" s="46">
        <v>0</v>
      </c>
      <c r="H52" s="46">
        <v>0</v>
      </c>
      <c r="I52" s="46">
        <v>0</v>
      </c>
      <c r="J52" s="46">
        <v>0</v>
      </c>
    </row>
    <row r="53" spans="1:10" ht="30">
      <c r="A53" s="26" t="s">
        <v>75</v>
      </c>
      <c r="B53" s="28" t="s">
        <v>157</v>
      </c>
      <c r="C53" s="25"/>
      <c r="D53" s="25" t="s">
        <v>50</v>
      </c>
      <c r="E53" s="46">
        <f t="shared" si="7"/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15">
      <c r="A54" s="26" t="s">
        <v>76</v>
      </c>
      <c r="B54" s="26" t="s">
        <v>158</v>
      </c>
      <c r="C54" s="25"/>
      <c r="D54" s="25" t="s">
        <v>50</v>
      </c>
      <c r="E54" s="46">
        <f t="shared" si="7"/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</row>
    <row r="55" spans="1:10" ht="15">
      <c r="A55" s="65">
        <v>222</v>
      </c>
      <c r="B55" s="64" t="s">
        <v>77</v>
      </c>
      <c r="C55" s="25"/>
      <c r="D55" s="25" t="s">
        <v>50</v>
      </c>
      <c r="E55" s="46">
        <f t="shared" si="7"/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</row>
    <row r="56" spans="1:10" ht="30">
      <c r="A56" s="89">
        <v>262</v>
      </c>
      <c r="B56" s="90" t="s">
        <v>188</v>
      </c>
      <c r="C56" s="87"/>
      <c r="D56" s="87" t="s">
        <v>50</v>
      </c>
      <c r="E56" s="91">
        <f>SUM(E59+E60+E58)</f>
        <v>0</v>
      </c>
      <c r="F56" s="91">
        <f>SUM(F59+F60)</f>
        <v>0</v>
      </c>
      <c r="G56" s="91">
        <f>SUM(G59+G60)</f>
        <v>0</v>
      </c>
      <c r="H56" s="91">
        <f>SUM(H59+H60)</f>
        <v>0</v>
      </c>
      <c r="I56" s="91">
        <f>SUM(I59+I60)</f>
        <v>0</v>
      </c>
      <c r="J56" s="91">
        <f>SUM(J59+J60)</f>
        <v>0</v>
      </c>
    </row>
    <row r="57" spans="1:10" ht="15">
      <c r="A57" s="27"/>
      <c r="B57" s="28" t="s">
        <v>185</v>
      </c>
      <c r="C57" s="25"/>
      <c r="D57" s="25"/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ht="30">
      <c r="A58" s="27">
        <v>262</v>
      </c>
      <c r="B58" s="28" t="s">
        <v>202</v>
      </c>
      <c r="C58" s="25"/>
      <c r="D58" s="25" t="s">
        <v>50</v>
      </c>
      <c r="E58" s="46">
        <f>SUM(F58:J58)</f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</row>
    <row r="59" spans="1:10" ht="30">
      <c r="A59" s="26" t="s">
        <v>79</v>
      </c>
      <c r="B59" s="28" t="s">
        <v>159</v>
      </c>
      <c r="C59" s="25"/>
      <c r="D59" s="25" t="s">
        <v>50</v>
      </c>
      <c r="E59" s="46">
        <f t="shared" si="7"/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ht="45">
      <c r="A60" s="26" t="s">
        <v>80</v>
      </c>
      <c r="B60" s="28" t="s">
        <v>160</v>
      </c>
      <c r="C60" s="25"/>
      <c r="D60" s="25" t="s">
        <v>50</v>
      </c>
      <c r="E60" s="46">
        <f t="shared" si="7"/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ht="15">
      <c r="A61" s="89">
        <v>290</v>
      </c>
      <c r="B61" s="86" t="s">
        <v>189</v>
      </c>
      <c r="C61" s="87"/>
      <c r="D61" s="87"/>
      <c r="E61" s="88">
        <f aca="true" t="shared" si="8" ref="E61:J61">SUM(E63+E64+E65)</f>
        <v>0</v>
      </c>
      <c r="F61" s="88">
        <f t="shared" si="8"/>
        <v>0</v>
      </c>
      <c r="G61" s="88">
        <f t="shared" si="8"/>
        <v>0</v>
      </c>
      <c r="H61" s="88">
        <f t="shared" si="8"/>
        <v>0</v>
      </c>
      <c r="I61" s="88">
        <f t="shared" si="8"/>
        <v>0</v>
      </c>
      <c r="J61" s="88">
        <f t="shared" si="8"/>
        <v>0</v>
      </c>
    </row>
    <row r="62" spans="1:10" ht="15">
      <c r="A62" s="27"/>
      <c r="B62" s="26" t="s">
        <v>185</v>
      </c>
      <c r="C62" s="25"/>
      <c r="D62" s="25"/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ht="15">
      <c r="A63" s="26" t="s">
        <v>82</v>
      </c>
      <c r="B63" s="26" t="s">
        <v>161</v>
      </c>
      <c r="C63" s="25"/>
      <c r="D63" s="25" t="s">
        <v>50</v>
      </c>
      <c r="E63" s="46">
        <f t="shared" si="7"/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</row>
    <row r="64" spans="1:10" ht="30">
      <c r="A64" s="51" t="s">
        <v>83</v>
      </c>
      <c r="B64" s="52" t="s">
        <v>162</v>
      </c>
      <c r="C64" s="48"/>
      <c r="D64" s="48" t="s">
        <v>50</v>
      </c>
      <c r="E64" s="72">
        <f t="shared" si="7"/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</row>
    <row r="65" spans="1:10" s="12" customFormat="1" ht="15">
      <c r="A65" s="26" t="s">
        <v>165</v>
      </c>
      <c r="B65" s="28" t="s">
        <v>168</v>
      </c>
      <c r="C65" s="26"/>
      <c r="D65" s="25" t="s">
        <v>50</v>
      </c>
      <c r="E65" s="46">
        <f t="shared" si="7"/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</row>
    <row r="66" spans="1:10" s="12" customFormat="1" ht="61.5" customHeight="1">
      <c r="A66" s="241" t="s">
        <v>124</v>
      </c>
      <c r="B66" s="241"/>
      <c r="C66" s="30"/>
      <c r="D66" s="30">
        <v>113</v>
      </c>
      <c r="E66" s="56">
        <f aca="true" t="shared" si="9" ref="E66:J66">E67</f>
        <v>73600</v>
      </c>
      <c r="F66" s="56">
        <f t="shared" si="9"/>
        <v>0</v>
      </c>
      <c r="G66" s="56">
        <f t="shared" si="9"/>
        <v>73600</v>
      </c>
      <c r="H66" s="56">
        <f t="shared" si="9"/>
        <v>0</v>
      </c>
      <c r="I66" s="56">
        <f t="shared" si="9"/>
        <v>0</v>
      </c>
      <c r="J66" s="56">
        <f t="shared" si="9"/>
        <v>0</v>
      </c>
    </row>
    <row r="67" spans="1:10" s="12" customFormat="1" ht="15">
      <c r="A67" s="27">
        <v>290</v>
      </c>
      <c r="B67" s="26" t="s">
        <v>81</v>
      </c>
      <c r="C67" s="25"/>
      <c r="D67" s="25" t="s">
        <v>50</v>
      </c>
      <c r="E67" s="46">
        <f>SUM(F67:J67)</f>
        <v>73600</v>
      </c>
      <c r="F67" s="46">
        <v>0</v>
      </c>
      <c r="G67" s="45">
        <v>73600</v>
      </c>
      <c r="H67" s="46">
        <v>0</v>
      </c>
      <c r="I67" s="46">
        <v>0</v>
      </c>
      <c r="J67" s="46">
        <v>0</v>
      </c>
    </row>
    <row r="68" spans="1:10" s="12" customFormat="1" ht="60" customHeight="1">
      <c r="A68" s="241" t="s">
        <v>125</v>
      </c>
      <c r="B68" s="241"/>
      <c r="C68" s="30"/>
      <c r="D68" s="30">
        <v>119</v>
      </c>
      <c r="E68" s="56">
        <f aca="true" t="shared" si="10" ref="E68:J68">SUM(E69+E80)</f>
        <v>7423380</v>
      </c>
      <c r="F68" s="56">
        <f t="shared" si="10"/>
        <v>7320651</v>
      </c>
      <c r="G68" s="56">
        <f t="shared" si="10"/>
        <v>0</v>
      </c>
      <c r="H68" s="56">
        <f t="shared" si="10"/>
        <v>0</v>
      </c>
      <c r="I68" s="56">
        <f t="shared" si="10"/>
        <v>102729</v>
      </c>
      <c r="J68" s="56">
        <f t="shared" si="10"/>
        <v>0</v>
      </c>
    </row>
    <row r="69" spans="1:10" s="12" customFormat="1" ht="27.75" customHeight="1">
      <c r="A69" s="85">
        <v>213</v>
      </c>
      <c r="B69" s="90" t="s">
        <v>190</v>
      </c>
      <c r="C69" s="87"/>
      <c r="D69" s="87" t="s">
        <v>187</v>
      </c>
      <c r="E69" s="88">
        <f>SUM(E71+E73+E75+E76+E77+E78+E79)</f>
        <v>7423380</v>
      </c>
      <c r="F69" s="88">
        <f>SUM(F71+F73+F75+F76+F77+F78+F79)</f>
        <v>7320651</v>
      </c>
      <c r="G69" s="88">
        <f>SUM(G71+G73+G75+G76+G77+G78)</f>
        <v>0</v>
      </c>
      <c r="H69" s="88">
        <f>SUM(H71+H73+H75+H76+H77+H78)</f>
        <v>0</v>
      </c>
      <c r="I69" s="88">
        <f>SUM(I71+I73+I75+I76+I77+I78)</f>
        <v>102729</v>
      </c>
      <c r="J69" s="88">
        <f>SUM(J71+J73+J75+J76+J77+J78)</f>
        <v>0</v>
      </c>
    </row>
    <row r="70" spans="1:10" s="12" customFormat="1" ht="16.5" customHeight="1">
      <c r="A70" s="73"/>
      <c r="B70" s="73" t="s">
        <v>185</v>
      </c>
      <c r="C70" s="42"/>
      <c r="D70" s="42"/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s="12" customFormat="1" ht="30">
      <c r="A71" s="27">
        <v>213</v>
      </c>
      <c r="B71" s="28" t="s">
        <v>191</v>
      </c>
      <c r="C71" s="25"/>
      <c r="D71" s="25" t="s">
        <v>50</v>
      </c>
      <c r="E71" s="46">
        <f>SUM(F71:J71)</f>
        <v>103634</v>
      </c>
      <c r="F71" s="46">
        <v>905</v>
      </c>
      <c r="G71" s="46">
        <v>0</v>
      </c>
      <c r="H71" s="46">
        <v>0</v>
      </c>
      <c r="I71" s="45">
        <v>102729</v>
      </c>
      <c r="J71" s="46">
        <v>0</v>
      </c>
    </row>
    <row r="72" spans="1:10" s="12" customFormat="1" ht="15">
      <c r="A72" s="27"/>
      <c r="B72" s="74" t="s">
        <v>183</v>
      </c>
      <c r="C72" s="25"/>
      <c r="D72" s="25" t="s">
        <v>50</v>
      </c>
      <c r="E72" s="46">
        <f>SUM(F72:J72)</f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</row>
    <row r="73" spans="1:10" s="12" customFormat="1" ht="29.25" customHeight="1">
      <c r="A73" s="26" t="s">
        <v>126</v>
      </c>
      <c r="B73" s="28" t="s">
        <v>192</v>
      </c>
      <c r="C73" s="25"/>
      <c r="D73" s="25" t="s">
        <v>50</v>
      </c>
      <c r="E73" s="46">
        <f>SUM(F73:J73)</f>
        <v>4851883</v>
      </c>
      <c r="F73" s="45">
        <v>4851883</v>
      </c>
      <c r="G73" s="46">
        <v>0</v>
      </c>
      <c r="H73" s="46">
        <v>0</v>
      </c>
      <c r="I73" s="46">
        <v>0</v>
      </c>
      <c r="J73" s="46">
        <v>0</v>
      </c>
    </row>
    <row r="74" spans="1:10" s="12" customFormat="1" ht="14.25" customHeight="1">
      <c r="A74" s="26"/>
      <c r="B74" s="74" t="s">
        <v>183</v>
      </c>
      <c r="C74" s="25"/>
      <c r="D74" s="25" t="s">
        <v>50</v>
      </c>
      <c r="E74" s="46">
        <f>SUM(F74:J74)</f>
        <v>72800</v>
      </c>
      <c r="F74" s="45">
        <v>72800</v>
      </c>
      <c r="G74" s="46">
        <v>0</v>
      </c>
      <c r="H74" s="46">
        <v>0</v>
      </c>
      <c r="I74" s="46">
        <v>0</v>
      </c>
      <c r="J74" s="46">
        <v>0</v>
      </c>
    </row>
    <row r="75" spans="1:10" s="12" customFormat="1" ht="30">
      <c r="A75" s="26" t="s">
        <v>127</v>
      </c>
      <c r="B75" s="28" t="s">
        <v>169</v>
      </c>
      <c r="C75" s="25"/>
      <c r="D75" s="25" t="s">
        <v>50</v>
      </c>
      <c r="E75" s="46">
        <f aca="true" t="shared" si="11" ref="E75:E82">SUM(F75:J75)</f>
        <v>1886850</v>
      </c>
      <c r="F75" s="45">
        <v>1886850</v>
      </c>
      <c r="G75" s="46">
        <v>0</v>
      </c>
      <c r="H75" s="46">
        <v>0</v>
      </c>
      <c r="I75" s="46">
        <v>0</v>
      </c>
      <c r="J75" s="46">
        <v>0</v>
      </c>
    </row>
    <row r="76" spans="1:10" ht="30">
      <c r="A76" s="26" t="s">
        <v>170</v>
      </c>
      <c r="B76" s="28" t="s">
        <v>171</v>
      </c>
      <c r="C76" s="25"/>
      <c r="D76" s="25" t="s">
        <v>50</v>
      </c>
      <c r="E76" s="46">
        <f t="shared" si="11"/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</row>
    <row r="77" spans="1:10" ht="30">
      <c r="A77" s="26" t="s">
        <v>128</v>
      </c>
      <c r="B77" s="28" t="s">
        <v>172</v>
      </c>
      <c r="C77" s="25"/>
      <c r="D77" s="25" t="s">
        <v>50</v>
      </c>
      <c r="E77" s="46">
        <f t="shared" si="11"/>
        <v>371585</v>
      </c>
      <c r="F77" s="45">
        <v>371585</v>
      </c>
      <c r="G77" s="46">
        <v>0</v>
      </c>
      <c r="H77" s="46">
        <v>0</v>
      </c>
      <c r="I77" s="46">
        <v>0</v>
      </c>
      <c r="J77" s="46">
        <v>0</v>
      </c>
    </row>
    <row r="78" spans="1:10" ht="30">
      <c r="A78" s="26" t="s">
        <v>129</v>
      </c>
      <c r="B78" s="28" t="s">
        <v>173</v>
      </c>
      <c r="C78" s="25"/>
      <c r="D78" s="25" t="s">
        <v>50</v>
      </c>
      <c r="E78" s="46">
        <f t="shared" si="11"/>
        <v>192310</v>
      </c>
      <c r="F78" s="45">
        <v>192310</v>
      </c>
      <c r="G78" s="46">
        <v>0</v>
      </c>
      <c r="H78" s="46">
        <v>0</v>
      </c>
      <c r="I78" s="46">
        <v>0</v>
      </c>
      <c r="J78" s="46">
        <v>0</v>
      </c>
    </row>
    <row r="79" spans="1:10" ht="15">
      <c r="A79" s="26" t="s">
        <v>295</v>
      </c>
      <c r="B79" s="28" t="s">
        <v>296</v>
      </c>
      <c r="C79" s="25"/>
      <c r="D79" s="25"/>
      <c r="E79" s="46">
        <f t="shared" si="11"/>
        <v>17118</v>
      </c>
      <c r="F79" s="45">
        <v>17118</v>
      </c>
      <c r="G79" s="46">
        <v>0</v>
      </c>
      <c r="H79" s="46">
        <v>0</v>
      </c>
      <c r="I79" s="46">
        <v>0</v>
      </c>
      <c r="J79" s="46">
        <v>0</v>
      </c>
    </row>
    <row r="80" spans="1:10" ht="30">
      <c r="A80" s="27">
        <v>262</v>
      </c>
      <c r="B80" s="28" t="s">
        <v>188</v>
      </c>
      <c r="C80" s="25"/>
      <c r="D80" s="25" t="s">
        <v>50</v>
      </c>
      <c r="E80" s="46">
        <f aca="true" t="shared" si="12" ref="E80:J80">SUM(E82+E83)</f>
        <v>0</v>
      </c>
      <c r="F80" s="46">
        <f t="shared" si="12"/>
        <v>0</v>
      </c>
      <c r="G80" s="46">
        <f t="shared" si="12"/>
        <v>0</v>
      </c>
      <c r="H80" s="46">
        <f t="shared" si="12"/>
        <v>0</v>
      </c>
      <c r="I80" s="46">
        <f t="shared" si="12"/>
        <v>0</v>
      </c>
      <c r="J80" s="46">
        <f t="shared" si="12"/>
        <v>0</v>
      </c>
    </row>
    <row r="81" spans="1:10" ht="15">
      <c r="A81" s="27"/>
      <c r="B81" s="28" t="s">
        <v>185</v>
      </c>
      <c r="C81" s="25"/>
      <c r="D81" s="25"/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</row>
    <row r="82" spans="1:10" ht="30">
      <c r="A82" s="26" t="s">
        <v>79</v>
      </c>
      <c r="B82" s="28" t="s">
        <v>78</v>
      </c>
      <c r="C82" s="25"/>
      <c r="D82" s="25" t="s">
        <v>50</v>
      </c>
      <c r="E82" s="46">
        <f t="shared" si="11"/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</row>
    <row r="83" spans="1:10" ht="30">
      <c r="A83" s="26" t="s">
        <v>80</v>
      </c>
      <c r="B83" s="28" t="s">
        <v>78</v>
      </c>
      <c r="C83" s="25"/>
      <c r="D83" s="25" t="s">
        <v>50</v>
      </c>
      <c r="E83" s="46">
        <f>SUM(F83:J83)</f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</row>
    <row r="84" spans="1:10" ht="33" customHeight="1">
      <c r="A84" s="233" t="s">
        <v>56</v>
      </c>
      <c r="B84" s="233"/>
      <c r="C84" s="30">
        <v>220</v>
      </c>
      <c r="D84" s="30"/>
      <c r="E84" s="56">
        <f aca="true" t="shared" si="13" ref="E84:J84">E86</f>
        <v>0</v>
      </c>
      <c r="F84" s="56">
        <f t="shared" si="13"/>
        <v>0</v>
      </c>
      <c r="G84" s="56">
        <f t="shared" si="13"/>
        <v>0</v>
      </c>
      <c r="H84" s="56">
        <f t="shared" si="13"/>
        <v>0</v>
      </c>
      <c r="I84" s="56">
        <f t="shared" si="13"/>
        <v>0</v>
      </c>
      <c r="J84" s="56">
        <f t="shared" si="13"/>
        <v>0</v>
      </c>
    </row>
    <row r="85" spans="1:10" ht="15">
      <c r="A85" s="236" t="s">
        <v>35</v>
      </c>
      <c r="B85" s="236"/>
      <c r="C85" s="25"/>
      <c r="D85" s="25"/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</row>
    <row r="86" spans="1:10" ht="49.5" customHeight="1">
      <c r="A86" s="233" t="s">
        <v>130</v>
      </c>
      <c r="B86" s="233"/>
      <c r="C86" s="30"/>
      <c r="D86" s="30">
        <v>321</v>
      </c>
      <c r="E86" s="56">
        <f aca="true" t="shared" si="14" ref="E86:J86">SUM(E88)</f>
        <v>0</v>
      </c>
      <c r="F86" s="56">
        <f t="shared" si="14"/>
        <v>0</v>
      </c>
      <c r="G86" s="56">
        <f t="shared" si="14"/>
        <v>0</v>
      </c>
      <c r="H86" s="56">
        <f t="shared" si="14"/>
        <v>0</v>
      </c>
      <c r="I86" s="56">
        <f t="shared" si="14"/>
        <v>0</v>
      </c>
      <c r="J86" s="56">
        <f t="shared" si="14"/>
        <v>0</v>
      </c>
    </row>
    <row r="87" spans="1:10" ht="15">
      <c r="A87" s="237" t="s">
        <v>57</v>
      </c>
      <c r="B87" s="238"/>
      <c r="C87" s="25"/>
      <c r="D87" s="25" t="s">
        <v>50</v>
      </c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ht="30">
      <c r="A88" s="27">
        <v>262</v>
      </c>
      <c r="B88" s="28" t="s">
        <v>78</v>
      </c>
      <c r="C88" s="25"/>
      <c r="D88" s="25" t="s">
        <v>50</v>
      </c>
      <c r="E88" s="46">
        <f>SUM(F88:J88)</f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</row>
    <row r="89" spans="1:10" ht="30.75" customHeight="1">
      <c r="A89" s="233" t="s">
        <v>58</v>
      </c>
      <c r="B89" s="233"/>
      <c r="C89" s="30">
        <v>230</v>
      </c>
      <c r="D89" s="30"/>
      <c r="E89" s="56">
        <f aca="true" t="shared" si="15" ref="E89:J89">E91+E97+E95</f>
        <v>40700</v>
      </c>
      <c r="F89" s="56">
        <f t="shared" si="15"/>
        <v>32700</v>
      </c>
      <c r="G89" s="56">
        <f t="shared" si="15"/>
        <v>0</v>
      </c>
      <c r="H89" s="56">
        <f t="shared" si="15"/>
        <v>0</v>
      </c>
      <c r="I89" s="56">
        <f t="shared" si="15"/>
        <v>8000</v>
      </c>
      <c r="J89" s="56">
        <f t="shared" si="15"/>
        <v>0</v>
      </c>
    </row>
    <row r="90" spans="1:10" ht="15">
      <c r="A90" s="236" t="s">
        <v>35</v>
      </c>
      <c r="B90" s="236"/>
      <c r="C90" s="25"/>
      <c r="D90" s="25"/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</row>
    <row r="91" spans="1:10" ht="37.5" customHeight="1">
      <c r="A91" s="233" t="s">
        <v>150</v>
      </c>
      <c r="B91" s="233"/>
      <c r="C91" s="30"/>
      <c r="D91" s="30">
        <v>851</v>
      </c>
      <c r="E91" s="56">
        <f aca="true" t="shared" si="16" ref="E91:J91">SUM(E93:E94)</f>
        <v>33600</v>
      </c>
      <c r="F91" s="56">
        <f t="shared" si="16"/>
        <v>32700</v>
      </c>
      <c r="G91" s="56">
        <f t="shared" si="16"/>
        <v>0</v>
      </c>
      <c r="H91" s="56">
        <f t="shared" si="16"/>
        <v>0</v>
      </c>
      <c r="I91" s="56">
        <f t="shared" si="16"/>
        <v>900</v>
      </c>
      <c r="J91" s="56">
        <f t="shared" si="16"/>
        <v>0</v>
      </c>
    </row>
    <row r="92" spans="1:10" ht="15">
      <c r="A92" s="235" t="s">
        <v>57</v>
      </c>
      <c r="B92" s="235"/>
      <c r="C92" s="25"/>
      <c r="D92" s="25" t="s">
        <v>50</v>
      </c>
      <c r="E92" s="46">
        <v>0</v>
      </c>
      <c r="F92" s="46">
        <v>0</v>
      </c>
      <c r="G92" s="46">
        <v>0</v>
      </c>
      <c r="H92" s="46">
        <v>0</v>
      </c>
      <c r="I92" s="46">
        <v>0</v>
      </c>
      <c r="J92" s="46">
        <v>0</v>
      </c>
    </row>
    <row r="93" spans="1:10" s="12" customFormat="1" ht="15">
      <c r="A93" s="27">
        <v>290</v>
      </c>
      <c r="B93" s="26" t="s">
        <v>174</v>
      </c>
      <c r="C93" s="25"/>
      <c r="D93" s="25" t="s">
        <v>50</v>
      </c>
      <c r="E93" s="46">
        <f>SUM(F93:J93)</f>
        <v>14900</v>
      </c>
      <c r="F93" s="45">
        <v>14500</v>
      </c>
      <c r="G93" s="46">
        <v>0</v>
      </c>
      <c r="H93" s="46">
        <v>0</v>
      </c>
      <c r="I93" s="46">
        <v>400</v>
      </c>
      <c r="J93" s="46">
        <v>0</v>
      </c>
    </row>
    <row r="94" spans="1:10" s="12" customFormat="1" ht="15">
      <c r="A94" s="27">
        <v>290</v>
      </c>
      <c r="B94" s="26" t="s">
        <v>175</v>
      </c>
      <c r="C94" s="25"/>
      <c r="D94" s="25" t="s">
        <v>50</v>
      </c>
      <c r="E94" s="46">
        <f>SUM(F94:J94)</f>
        <v>18700</v>
      </c>
      <c r="F94" s="45">
        <v>18200</v>
      </c>
      <c r="G94" s="46">
        <v>0</v>
      </c>
      <c r="H94" s="46">
        <v>0</v>
      </c>
      <c r="I94" s="46">
        <v>500</v>
      </c>
      <c r="J94" s="46">
        <v>0</v>
      </c>
    </row>
    <row r="95" spans="1:10" s="12" customFormat="1" ht="36" customHeight="1">
      <c r="A95" s="141">
        <v>290</v>
      </c>
      <c r="B95" s="140" t="s">
        <v>268</v>
      </c>
      <c r="C95" s="30"/>
      <c r="D95" s="30">
        <v>852</v>
      </c>
      <c r="E95" s="56">
        <f aca="true" t="shared" si="17" ref="E95:J95">E96</f>
        <v>3000</v>
      </c>
      <c r="F95" s="56">
        <f t="shared" si="17"/>
        <v>0</v>
      </c>
      <c r="G95" s="56">
        <f t="shared" si="17"/>
        <v>0</v>
      </c>
      <c r="H95" s="56">
        <f t="shared" si="17"/>
        <v>0</v>
      </c>
      <c r="I95" s="56">
        <f t="shared" si="17"/>
        <v>3000</v>
      </c>
      <c r="J95" s="56">
        <f t="shared" si="17"/>
        <v>0</v>
      </c>
    </row>
    <row r="96" spans="1:10" s="12" customFormat="1" ht="15">
      <c r="A96" s="27"/>
      <c r="B96" s="26" t="s">
        <v>269</v>
      </c>
      <c r="C96" s="25"/>
      <c r="D96" s="25"/>
      <c r="E96" s="46">
        <f>SUM(F96:J96)</f>
        <v>3000</v>
      </c>
      <c r="F96" s="45">
        <v>0</v>
      </c>
      <c r="G96" s="46">
        <v>0</v>
      </c>
      <c r="H96" s="46">
        <v>0</v>
      </c>
      <c r="I96" s="46">
        <v>3000</v>
      </c>
      <c r="J96" s="46">
        <v>0</v>
      </c>
    </row>
    <row r="97" spans="1:10" s="12" customFormat="1" ht="37.5" customHeight="1">
      <c r="A97" s="233" t="s">
        <v>271</v>
      </c>
      <c r="B97" s="233"/>
      <c r="C97" s="30"/>
      <c r="D97" s="30">
        <v>853</v>
      </c>
      <c r="E97" s="56">
        <f aca="true" t="shared" si="18" ref="E97:J97">SUM(E99:E108)</f>
        <v>4100</v>
      </c>
      <c r="F97" s="56">
        <f t="shared" si="18"/>
        <v>0</v>
      </c>
      <c r="G97" s="56">
        <f t="shared" si="18"/>
        <v>0</v>
      </c>
      <c r="H97" s="56">
        <f t="shared" si="18"/>
        <v>0</v>
      </c>
      <c r="I97" s="56">
        <f t="shared" si="18"/>
        <v>4100</v>
      </c>
      <c r="J97" s="56">
        <f t="shared" si="18"/>
        <v>0</v>
      </c>
    </row>
    <row r="98" spans="1:10" s="12" customFormat="1" ht="14.25" customHeight="1">
      <c r="A98" s="235" t="s">
        <v>57</v>
      </c>
      <c r="B98" s="235"/>
      <c r="C98" s="25"/>
      <c r="D98" s="25" t="s">
        <v>50</v>
      </c>
      <c r="E98" s="46"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</row>
    <row r="99" spans="1:10" s="12" customFormat="1" ht="15">
      <c r="A99" s="27">
        <v>290</v>
      </c>
      <c r="B99" s="26" t="s">
        <v>189</v>
      </c>
      <c r="C99" s="25"/>
      <c r="D99" s="25" t="s">
        <v>50</v>
      </c>
      <c r="E99" s="46">
        <f>SUM(E104+E105+E106+E107+E108)</f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</row>
    <row r="100" spans="1:10" s="12" customFormat="1" ht="15">
      <c r="A100" s="27"/>
      <c r="B100" s="26" t="s">
        <v>185</v>
      </c>
      <c r="C100" s="25"/>
      <c r="D100" s="25" t="s">
        <v>187</v>
      </c>
      <c r="E100" s="46" t="s">
        <v>187</v>
      </c>
      <c r="F100" s="46">
        <v>0</v>
      </c>
      <c r="G100" s="46">
        <v>0</v>
      </c>
      <c r="H100" s="46">
        <v>0</v>
      </c>
      <c r="I100" s="46">
        <v>0</v>
      </c>
      <c r="J100" s="46">
        <v>0</v>
      </c>
    </row>
    <row r="101" spans="1:10" s="12" customFormat="1" ht="15">
      <c r="A101" s="27">
        <v>290</v>
      </c>
      <c r="B101" s="28" t="s">
        <v>197</v>
      </c>
      <c r="C101" s="25"/>
      <c r="D101" s="25" t="s">
        <v>50</v>
      </c>
      <c r="E101" s="46">
        <f aca="true" t="shared" si="19" ref="E101:E108">SUM(F101:J101)</f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</row>
    <row r="102" spans="1:10" s="12" customFormat="1" ht="15">
      <c r="A102" s="27">
        <v>290</v>
      </c>
      <c r="B102" s="28" t="s">
        <v>272</v>
      </c>
      <c r="C102" s="25"/>
      <c r="D102" s="25" t="s">
        <v>50</v>
      </c>
      <c r="E102" s="46">
        <f t="shared" si="19"/>
        <v>4100</v>
      </c>
      <c r="F102" s="46">
        <v>0</v>
      </c>
      <c r="G102" s="46">
        <v>0</v>
      </c>
      <c r="H102" s="46">
        <v>0</v>
      </c>
      <c r="I102" s="46">
        <v>4100</v>
      </c>
      <c r="J102" s="46">
        <v>0</v>
      </c>
    </row>
    <row r="103" spans="1:10" s="12" customFormat="1" ht="30">
      <c r="A103" s="27">
        <v>290</v>
      </c>
      <c r="B103" s="28" t="s">
        <v>176</v>
      </c>
      <c r="C103" s="25"/>
      <c r="D103" s="25" t="s">
        <v>50</v>
      </c>
      <c r="E103" s="46">
        <f>SUM(F103:J103)</f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</row>
    <row r="104" spans="1:10" s="12" customFormat="1" ht="15">
      <c r="A104" s="26" t="s">
        <v>82</v>
      </c>
      <c r="B104" s="28" t="s">
        <v>161</v>
      </c>
      <c r="C104" s="25"/>
      <c r="D104" s="25" t="s">
        <v>50</v>
      </c>
      <c r="E104" s="46">
        <f t="shared" si="19"/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</row>
    <row r="105" spans="1:10" s="12" customFormat="1" ht="30">
      <c r="A105" s="26" t="s">
        <v>83</v>
      </c>
      <c r="B105" s="28" t="s">
        <v>162</v>
      </c>
      <c r="C105" s="25"/>
      <c r="D105" s="25" t="s">
        <v>50</v>
      </c>
      <c r="E105" s="46">
        <f t="shared" si="19"/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s="12" customFormat="1" ht="15">
      <c r="A106" s="26" t="s">
        <v>163</v>
      </c>
      <c r="B106" s="28" t="s">
        <v>166</v>
      </c>
      <c r="C106" s="25"/>
      <c r="D106" s="25" t="s">
        <v>50</v>
      </c>
      <c r="E106" s="46">
        <f t="shared" si="19"/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</row>
    <row r="107" spans="1:10" s="12" customFormat="1" ht="30">
      <c r="A107" s="26" t="s">
        <v>164</v>
      </c>
      <c r="B107" s="28" t="s">
        <v>167</v>
      </c>
      <c r="C107" s="26"/>
      <c r="D107" s="25" t="s">
        <v>50</v>
      </c>
      <c r="E107" s="46">
        <f t="shared" si="19"/>
        <v>0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</row>
    <row r="108" spans="1:10" s="12" customFormat="1" ht="15">
      <c r="A108" s="26" t="s">
        <v>165</v>
      </c>
      <c r="B108" s="28" t="s">
        <v>168</v>
      </c>
      <c r="C108" s="26"/>
      <c r="D108" s="25" t="s">
        <v>50</v>
      </c>
      <c r="E108" s="46">
        <f t="shared" si="19"/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</row>
    <row r="109" spans="1:10" s="12" customFormat="1" ht="48.75" customHeight="1">
      <c r="A109" s="233" t="s">
        <v>59</v>
      </c>
      <c r="B109" s="233"/>
      <c r="C109" s="30">
        <v>250</v>
      </c>
      <c r="D109" s="30"/>
      <c r="E109" s="56">
        <f aca="true" t="shared" si="20" ref="E109:J109">E110</f>
        <v>0</v>
      </c>
      <c r="F109" s="56">
        <f t="shared" si="20"/>
        <v>0</v>
      </c>
      <c r="G109" s="56">
        <f t="shared" si="20"/>
        <v>0</v>
      </c>
      <c r="H109" s="56">
        <f t="shared" si="20"/>
        <v>0</v>
      </c>
      <c r="I109" s="56">
        <f t="shared" si="20"/>
        <v>0</v>
      </c>
      <c r="J109" s="56">
        <f t="shared" si="20"/>
        <v>0</v>
      </c>
    </row>
    <row r="110" spans="1:10" s="12" customFormat="1" ht="45" customHeight="1">
      <c r="A110" s="233" t="s">
        <v>149</v>
      </c>
      <c r="B110" s="233"/>
      <c r="C110" s="30"/>
      <c r="D110" s="30">
        <v>831</v>
      </c>
      <c r="E110" s="56">
        <f aca="true" t="shared" si="21" ref="E110:J110">E112+E113</f>
        <v>0</v>
      </c>
      <c r="F110" s="56">
        <f t="shared" si="21"/>
        <v>0</v>
      </c>
      <c r="G110" s="56">
        <f t="shared" si="21"/>
        <v>0</v>
      </c>
      <c r="H110" s="56">
        <f t="shared" si="21"/>
        <v>0</v>
      </c>
      <c r="I110" s="56">
        <f t="shared" si="21"/>
        <v>0</v>
      </c>
      <c r="J110" s="56">
        <f t="shared" si="21"/>
        <v>0</v>
      </c>
    </row>
    <row r="111" spans="1:10" ht="15">
      <c r="A111" s="235" t="s">
        <v>57</v>
      </c>
      <c r="B111" s="235"/>
      <c r="C111" s="25"/>
      <c r="D111" s="25" t="s">
        <v>50</v>
      </c>
      <c r="E111" s="46"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</row>
    <row r="112" spans="1:10" ht="30">
      <c r="A112" s="27">
        <v>262</v>
      </c>
      <c r="B112" s="28" t="s">
        <v>78</v>
      </c>
      <c r="C112" s="25"/>
      <c r="D112" s="25" t="s">
        <v>50</v>
      </c>
      <c r="E112" s="46">
        <f>SUM(F112:J112)</f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</row>
    <row r="113" spans="1:10" ht="15">
      <c r="A113" s="27">
        <v>290</v>
      </c>
      <c r="B113" s="26" t="s">
        <v>81</v>
      </c>
      <c r="C113" s="25"/>
      <c r="D113" s="25" t="s">
        <v>50</v>
      </c>
      <c r="E113" s="46">
        <f>SUM(F113:J113)</f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</row>
    <row r="114" spans="1:10" s="33" customFormat="1" ht="45" customHeight="1">
      <c r="A114" s="233" t="s">
        <v>60</v>
      </c>
      <c r="B114" s="233"/>
      <c r="C114" s="30">
        <v>260</v>
      </c>
      <c r="D114" s="30" t="s">
        <v>50</v>
      </c>
      <c r="E114" s="56">
        <f aca="true" t="shared" si="22" ref="E114:J114">E115+E125</f>
        <v>6192197</v>
      </c>
      <c r="F114" s="56">
        <f t="shared" si="22"/>
        <v>3433877</v>
      </c>
      <c r="G114" s="56">
        <f t="shared" si="22"/>
        <v>2256000</v>
      </c>
      <c r="H114" s="56">
        <f t="shared" si="22"/>
        <v>0</v>
      </c>
      <c r="I114" s="56">
        <f t="shared" si="22"/>
        <v>502320</v>
      </c>
      <c r="J114" s="56">
        <f t="shared" si="22"/>
        <v>0</v>
      </c>
    </row>
    <row r="115" spans="1:10" ht="58.5" customHeight="1">
      <c r="A115" s="233" t="s">
        <v>148</v>
      </c>
      <c r="B115" s="233"/>
      <c r="C115" s="30"/>
      <c r="D115" s="30">
        <v>243</v>
      </c>
      <c r="E115" s="54">
        <f aca="true" t="shared" si="23" ref="E115:J115">SUM(E117:E124)</f>
        <v>0</v>
      </c>
      <c r="F115" s="54">
        <f t="shared" si="23"/>
        <v>0</v>
      </c>
      <c r="G115" s="54">
        <f t="shared" si="23"/>
        <v>0</v>
      </c>
      <c r="H115" s="54">
        <f t="shared" si="23"/>
        <v>0</v>
      </c>
      <c r="I115" s="54">
        <f t="shared" si="23"/>
        <v>0</v>
      </c>
      <c r="J115" s="54">
        <f t="shared" si="23"/>
        <v>0</v>
      </c>
    </row>
    <row r="116" spans="1:10" ht="15">
      <c r="A116" s="234" t="s">
        <v>57</v>
      </c>
      <c r="B116" s="234"/>
      <c r="C116" s="25"/>
      <c r="D116" s="25" t="s">
        <v>50</v>
      </c>
      <c r="E116" s="46"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</row>
    <row r="117" spans="1:10" ht="15" customHeight="1">
      <c r="A117" s="32">
        <v>222</v>
      </c>
      <c r="B117" s="35" t="s">
        <v>135</v>
      </c>
      <c r="C117" s="35"/>
      <c r="D117" s="25" t="s">
        <v>50</v>
      </c>
      <c r="E117" s="46">
        <f>SUM(F117:J117)</f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</row>
    <row r="118" spans="1:10" ht="30">
      <c r="A118" s="32">
        <v>224</v>
      </c>
      <c r="B118" s="36" t="s">
        <v>143</v>
      </c>
      <c r="C118" s="36"/>
      <c r="D118" s="25" t="s">
        <v>50</v>
      </c>
      <c r="E118" s="46">
        <f aca="true" t="shared" si="24" ref="E118:E124">SUM(F118:J118)</f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</row>
    <row r="119" spans="1:10" ht="15" customHeight="1">
      <c r="A119" s="32">
        <v>225</v>
      </c>
      <c r="B119" s="35" t="s">
        <v>131</v>
      </c>
      <c r="C119" s="35"/>
      <c r="D119" s="25" t="s">
        <v>50</v>
      </c>
      <c r="E119" s="46">
        <f t="shared" si="24"/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</row>
    <row r="120" spans="1:10" ht="15" customHeight="1">
      <c r="A120" s="32" t="s">
        <v>132</v>
      </c>
      <c r="B120" s="36" t="s">
        <v>133</v>
      </c>
      <c r="C120" s="36"/>
      <c r="D120" s="25" t="s">
        <v>50</v>
      </c>
      <c r="E120" s="46">
        <f t="shared" si="24"/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5">
      <c r="A121" s="32">
        <v>226</v>
      </c>
      <c r="B121" s="39" t="s">
        <v>134</v>
      </c>
      <c r="C121" s="39"/>
      <c r="D121" s="25" t="s">
        <v>50</v>
      </c>
      <c r="E121" s="46">
        <f t="shared" si="24"/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5">
      <c r="A122" s="27">
        <v>290</v>
      </c>
      <c r="B122" s="26" t="s">
        <v>81</v>
      </c>
      <c r="C122" s="25"/>
      <c r="D122" s="25" t="s">
        <v>50</v>
      </c>
      <c r="E122" s="46">
        <f t="shared" si="24"/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ht="15" customHeight="1">
      <c r="A123" s="32">
        <v>310</v>
      </c>
      <c r="B123" s="39" t="s">
        <v>144</v>
      </c>
      <c r="C123" s="39"/>
      <c r="D123" s="25" t="s">
        <v>50</v>
      </c>
      <c r="E123" s="46">
        <f t="shared" si="24"/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</row>
    <row r="124" spans="1:10" ht="15" customHeight="1">
      <c r="A124" s="32">
        <v>340</v>
      </c>
      <c r="B124" s="39" t="s">
        <v>145</v>
      </c>
      <c r="C124" s="39"/>
      <c r="D124" s="25" t="s">
        <v>50</v>
      </c>
      <c r="E124" s="46">
        <f t="shared" si="24"/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</row>
    <row r="125" spans="1:10" ht="45" customHeight="1">
      <c r="A125" s="233" t="s">
        <v>147</v>
      </c>
      <c r="B125" s="233"/>
      <c r="C125" s="30"/>
      <c r="D125" s="30">
        <v>244</v>
      </c>
      <c r="E125" s="54">
        <f>SUM(E127+E132+E131+E136+E137+E142+E147+E151+E156)</f>
        <v>6192197</v>
      </c>
      <c r="F125" s="54">
        <f>SUM(F127+F132+F131+F136+F137+F142+F147+F151+F156)</f>
        <v>3433877</v>
      </c>
      <c r="G125" s="54">
        <f>G137+G142</f>
        <v>2256000</v>
      </c>
      <c r="H125" s="54">
        <f>SUM(H127+H132+H131+H136+H137+H142+H147+H151+H156)</f>
        <v>0</v>
      </c>
      <c r="I125" s="54">
        <f>SUM(I127+I132+I131+I136+I137+I142+I147+I151+I156)</f>
        <v>502320</v>
      </c>
      <c r="J125" s="46">
        <v>0</v>
      </c>
    </row>
    <row r="126" spans="1:10" ht="15">
      <c r="A126" s="228" t="s">
        <v>57</v>
      </c>
      <c r="B126" s="229"/>
      <c r="C126" s="25"/>
      <c r="D126" s="25" t="s">
        <v>50</v>
      </c>
      <c r="E126" s="46">
        <v>0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</row>
    <row r="127" spans="1:10" ht="15" customHeight="1">
      <c r="A127" s="92">
        <v>221</v>
      </c>
      <c r="B127" s="93" t="s">
        <v>193</v>
      </c>
      <c r="C127" s="94"/>
      <c r="D127" s="87" t="s">
        <v>50</v>
      </c>
      <c r="E127" s="88">
        <f aca="true" t="shared" si="25" ref="E127:J127">SUM(E129+E130)</f>
        <v>80000</v>
      </c>
      <c r="F127" s="88">
        <f t="shared" si="25"/>
        <v>80000</v>
      </c>
      <c r="G127" s="88">
        <f t="shared" si="25"/>
        <v>0</v>
      </c>
      <c r="H127" s="88">
        <f t="shared" si="25"/>
        <v>0</v>
      </c>
      <c r="I127" s="88">
        <f t="shared" si="25"/>
        <v>0</v>
      </c>
      <c r="J127" s="88">
        <f t="shared" si="25"/>
        <v>0</v>
      </c>
    </row>
    <row r="128" spans="1:10" ht="15" customHeight="1">
      <c r="A128" s="32"/>
      <c r="B128" s="75" t="s">
        <v>185</v>
      </c>
      <c r="C128" s="34"/>
      <c r="D128" s="25" t="s">
        <v>187</v>
      </c>
      <c r="E128" s="46" t="s">
        <v>187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</row>
    <row r="129" spans="1:10" ht="15" customHeight="1">
      <c r="A129" s="32">
        <v>221</v>
      </c>
      <c r="B129" s="106" t="s">
        <v>205</v>
      </c>
      <c r="C129" s="34"/>
      <c r="D129" s="25" t="s">
        <v>187</v>
      </c>
      <c r="E129" s="46">
        <f>SUM(F129:J129)</f>
        <v>80000</v>
      </c>
      <c r="F129" s="45">
        <v>80000</v>
      </c>
      <c r="G129" s="46">
        <v>0</v>
      </c>
      <c r="H129" s="46">
        <v>0</v>
      </c>
      <c r="I129" s="46"/>
      <c r="J129" s="46">
        <v>0</v>
      </c>
    </row>
    <row r="130" spans="1:10" ht="15" customHeight="1">
      <c r="A130" s="32" t="s">
        <v>180</v>
      </c>
      <c r="B130" s="106" t="s">
        <v>206</v>
      </c>
      <c r="C130" s="34"/>
      <c r="D130" s="25" t="s">
        <v>50</v>
      </c>
      <c r="E130" s="46">
        <f>SUM(F130:J130)</f>
        <v>0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</row>
    <row r="131" spans="1:10" ht="15" customHeight="1">
      <c r="A131" s="32">
        <v>222</v>
      </c>
      <c r="B131" s="105" t="s">
        <v>77</v>
      </c>
      <c r="C131" s="35"/>
      <c r="D131" s="25" t="s">
        <v>50</v>
      </c>
      <c r="E131" s="46">
        <f>SUM(F131:J131)</f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</row>
    <row r="132" spans="1:10" ht="15">
      <c r="A132" s="92">
        <v>223</v>
      </c>
      <c r="B132" s="95" t="s">
        <v>136</v>
      </c>
      <c r="C132" s="96"/>
      <c r="D132" s="87" t="s">
        <v>50</v>
      </c>
      <c r="E132" s="88">
        <f aca="true" t="shared" si="26" ref="E132:J132">SUM(E133:E135)</f>
        <v>2024761</v>
      </c>
      <c r="F132" s="88">
        <f t="shared" si="26"/>
        <v>1960600</v>
      </c>
      <c r="G132" s="88">
        <f t="shared" si="26"/>
        <v>0</v>
      </c>
      <c r="H132" s="88">
        <f t="shared" si="26"/>
        <v>0</v>
      </c>
      <c r="I132" s="88">
        <f t="shared" si="26"/>
        <v>64161</v>
      </c>
      <c r="J132" s="88">
        <f t="shared" si="26"/>
        <v>0</v>
      </c>
    </row>
    <row r="133" spans="1:10" ht="15" customHeight="1">
      <c r="A133" s="32" t="s">
        <v>137</v>
      </c>
      <c r="B133" s="104" t="s">
        <v>138</v>
      </c>
      <c r="C133" s="37"/>
      <c r="D133" s="25" t="s">
        <v>50</v>
      </c>
      <c r="E133" s="46">
        <f>SUM(F133:J133)</f>
        <v>1255000</v>
      </c>
      <c r="F133" s="45">
        <v>1220000</v>
      </c>
      <c r="G133" s="46">
        <v>0</v>
      </c>
      <c r="H133" s="46">
        <v>0</v>
      </c>
      <c r="I133" s="45">
        <v>35000</v>
      </c>
      <c r="J133" s="46">
        <v>0</v>
      </c>
    </row>
    <row r="134" spans="1:10" ht="15" customHeight="1">
      <c r="A134" s="32" t="s">
        <v>139</v>
      </c>
      <c r="B134" s="104" t="s">
        <v>140</v>
      </c>
      <c r="C134" s="37"/>
      <c r="D134" s="25" t="s">
        <v>50</v>
      </c>
      <c r="E134" s="46">
        <f>SUM(F134:J134)</f>
        <v>623524</v>
      </c>
      <c r="F134" s="45">
        <v>596700</v>
      </c>
      <c r="G134" s="46">
        <v>0</v>
      </c>
      <c r="H134" s="46">
        <v>0</v>
      </c>
      <c r="I134" s="45">
        <v>26824</v>
      </c>
      <c r="J134" s="46">
        <v>0</v>
      </c>
    </row>
    <row r="135" spans="1:10" ht="15" customHeight="1">
      <c r="A135" s="32" t="s">
        <v>141</v>
      </c>
      <c r="B135" s="104" t="s">
        <v>142</v>
      </c>
      <c r="C135" s="37"/>
      <c r="D135" s="25" t="s">
        <v>50</v>
      </c>
      <c r="E135" s="46">
        <f>SUM(F135:J135)</f>
        <v>146237</v>
      </c>
      <c r="F135" s="45">
        <v>143900</v>
      </c>
      <c r="G135" s="46">
        <v>0</v>
      </c>
      <c r="H135" s="46">
        <v>0</v>
      </c>
      <c r="I135" s="45">
        <v>2337</v>
      </c>
      <c r="J135" s="46">
        <v>0</v>
      </c>
    </row>
    <row r="136" spans="1:10" ht="18" customHeight="1">
      <c r="A136" s="32">
        <v>224</v>
      </c>
      <c r="B136" s="58" t="s">
        <v>143</v>
      </c>
      <c r="C136" s="38"/>
      <c r="D136" s="25" t="s">
        <v>50</v>
      </c>
      <c r="E136" s="46">
        <f>SUM(F136:J136)</f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</row>
    <row r="137" spans="1:10" ht="25.5" customHeight="1">
      <c r="A137" s="92">
        <v>225</v>
      </c>
      <c r="B137" s="97" t="s">
        <v>194</v>
      </c>
      <c r="C137" s="98"/>
      <c r="D137" s="87" t="s">
        <v>50</v>
      </c>
      <c r="E137" s="88">
        <f aca="true" t="shared" si="27" ref="E137:J137">SUM(E139+E140+E141)</f>
        <v>1142929</v>
      </c>
      <c r="F137" s="88">
        <f t="shared" si="27"/>
        <v>256000</v>
      </c>
      <c r="G137" s="88">
        <f t="shared" si="27"/>
        <v>756000</v>
      </c>
      <c r="H137" s="88">
        <f t="shared" si="27"/>
        <v>0</v>
      </c>
      <c r="I137" s="88">
        <f t="shared" si="27"/>
        <v>130929</v>
      </c>
      <c r="J137" s="88">
        <f t="shared" si="27"/>
        <v>0</v>
      </c>
    </row>
    <row r="138" spans="1:10" ht="18" customHeight="1">
      <c r="A138" s="32"/>
      <c r="B138" s="78" t="s">
        <v>185</v>
      </c>
      <c r="C138" s="38"/>
      <c r="D138" s="25" t="s">
        <v>50</v>
      </c>
      <c r="E138" s="46"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</row>
    <row r="139" spans="1:10" ht="18" customHeight="1">
      <c r="A139" s="32">
        <v>225</v>
      </c>
      <c r="B139" s="107" t="s">
        <v>203</v>
      </c>
      <c r="C139" s="38"/>
      <c r="D139" s="25" t="s">
        <v>50</v>
      </c>
      <c r="E139" s="46">
        <f>SUM(F139:J139)</f>
        <v>542929</v>
      </c>
      <c r="F139" s="45">
        <v>256000</v>
      </c>
      <c r="G139" s="46">
        <v>156000</v>
      </c>
      <c r="H139" s="46">
        <v>0</v>
      </c>
      <c r="I139" s="45">
        <v>130929</v>
      </c>
      <c r="J139" s="46">
        <v>0</v>
      </c>
    </row>
    <row r="140" spans="1:10" ht="25.5" customHeight="1">
      <c r="A140" s="32" t="s">
        <v>146</v>
      </c>
      <c r="B140" s="107" t="s">
        <v>204</v>
      </c>
      <c r="C140" s="35"/>
      <c r="D140" s="25" t="s">
        <v>50</v>
      </c>
      <c r="E140" s="46">
        <f>SUM(F140:J140)</f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</row>
    <row r="141" spans="1:10" ht="28.5" customHeight="1">
      <c r="A141" s="32" t="s">
        <v>132</v>
      </c>
      <c r="B141" s="108" t="s">
        <v>133</v>
      </c>
      <c r="C141" s="36"/>
      <c r="D141" s="25" t="s">
        <v>50</v>
      </c>
      <c r="E141" s="46">
        <f>SUM(F141:J141)</f>
        <v>600000</v>
      </c>
      <c r="F141" s="46">
        <v>0</v>
      </c>
      <c r="G141" s="46">
        <v>600000</v>
      </c>
      <c r="H141" s="46">
        <v>0</v>
      </c>
      <c r="I141" s="46">
        <v>0</v>
      </c>
      <c r="J141" s="46">
        <v>0</v>
      </c>
    </row>
    <row r="142" spans="1:10" ht="15" customHeight="1">
      <c r="A142" s="92">
        <v>226</v>
      </c>
      <c r="B142" s="99" t="s">
        <v>195</v>
      </c>
      <c r="C142" s="96"/>
      <c r="D142" s="87" t="s">
        <v>50</v>
      </c>
      <c r="E142" s="88">
        <f>SUM(E145+E146+E144)</f>
        <v>1743307</v>
      </c>
      <c r="F142" s="88">
        <f>SUM(F145+F146+F144)</f>
        <v>146077</v>
      </c>
      <c r="G142" s="88">
        <f>SUM(G145+G146+G144)</f>
        <v>1500000</v>
      </c>
      <c r="H142" s="88">
        <f>SUM(H145+H146+H144)</f>
        <v>0</v>
      </c>
      <c r="I142" s="88">
        <f>SUM(I145+I146+I144)</f>
        <v>97230</v>
      </c>
      <c r="J142" s="88">
        <f>SUM(J145+J146)</f>
        <v>0</v>
      </c>
    </row>
    <row r="143" spans="1:10" ht="15" customHeight="1">
      <c r="A143" s="49"/>
      <c r="B143" s="79" t="s">
        <v>185</v>
      </c>
      <c r="C143" s="36"/>
      <c r="D143" s="25"/>
      <c r="E143" s="46">
        <v>0</v>
      </c>
      <c r="F143" s="46">
        <v>0</v>
      </c>
      <c r="G143" s="46">
        <v>0</v>
      </c>
      <c r="H143" s="46">
        <v>0</v>
      </c>
      <c r="I143" s="46">
        <v>0</v>
      </c>
      <c r="J143" s="46">
        <v>0</v>
      </c>
    </row>
    <row r="144" spans="1:10" ht="22.5" customHeight="1">
      <c r="A144" s="49">
        <v>226</v>
      </c>
      <c r="B144" s="104" t="s">
        <v>239</v>
      </c>
      <c r="C144" s="36"/>
      <c r="D144" s="25"/>
      <c r="E144" s="46">
        <f>SUM(F144:I144)</f>
        <v>1694530</v>
      </c>
      <c r="F144" s="45">
        <v>97300</v>
      </c>
      <c r="G144" s="46">
        <v>1500000</v>
      </c>
      <c r="H144" s="46">
        <v>0</v>
      </c>
      <c r="I144" s="45">
        <v>97230</v>
      </c>
      <c r="J144" s="46">
        <v>0</v>
      </c>
    </row>
    <row r="145" spans="1:10" ht="25.5">
      <c r="A145" s="49" t="s">
        <v>152</v>
      </c>
      <c r="B145" s="104" t="s">
        <v>207</v>
      </c>
      <c r="C145" s="39"/>
      <c r="D145" s="25" t="s">
        <v>50</v>
      </c>
      <c r="E145" s="46">
        <f>SUM(F145:J145)</f>
        <v>15000</v>
      </c>
      <c r="F145" s="45">
        <v>15000</v>
      </c>
      <c r="G145" s="46">
        <v>0</v>
      </c>
      <c r="H145" s="46">
        <v>0</v>
      </c>
      <c r="I145" s="46">
        <v>0</v>
      </c>
      <c r="J145" s="46">
        <v>0</v>
      </c>
    </row>
    <row r="146" spans="1:10" ht="15">
      <c r="A146" s="49" t="s">
        <v>177</v>
      </c>
      <c r="B146" s="104" t="s">
        <v>208</v>
      </c>
      <c r="C146" s="39"/>
      <c r="D146" s="25" t="s">
        <v>50</v>
      </c>
      <c r="E146" s="46">
        <f>SUM(F146:J146)</f>
        <v>33777</v>
      </c>
      <c r="F146" s="45">
        <v>33777</v>
      </c>
      <c r="G146" s="46">
        <v>0</v>
      </c>
      <c r="H146" s="46">
        <v>0</v>
      </c>
      <c r="I146" s="46">
        <v>0</v>
      </c>
      <c r="J146" s="46">
        <v>0</v>
      </c>
    </row>
    <row r="147" spans="1:10" ht="15">
      <c r="A147" s="100">
        <v>290</v>
      </c>
      <c r="B147" s="99" t="s">
        <v>196</v>
      </c>
      <c r="C147" s="101"/>
      <c r="D147" s="87" t="s">
        <v>50</v>
      </c>
      <c r="E147" s="88">
        <f aca="true" t="shared" si="28" ref="E147:J147">SUM(E149+E150)</f>
        <v>6000</v>
      </c>
      <c r="F147" s="88">
        <f t="shared" si="28"/>
        <v>0</v>
      </c>
      <c r="G147" s="88">
        <f t="shared" si="28"/>
        <v>0</v>
      </c>
      <c r="H147" s="88">
        <f t="shared" si="28"/>
        <v>0</v>
      </c>
      <c r="I147" s="88">
        <f t="shared" si="28"/>
        <v>6000</v>
      </c>
      <c r="J147" s="88">
        <f t="shared" si="28"/>
        <v>0</v>
      </c>
    </row>
    <row r="148" spans="1:10" ht="15">
      <c r="A148" s="76"/>
      <c r="B148" s="79" t="s">
        <v>185</v>
      </c>
      <c r="C148" s="77"/>
      <c r="D148" s="25"/>
      <c r="E148" s="46"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</row>
    <row r="149" spans="1:10" ht="15">
      <c r="A149" s="76">
        <v>290</v>
      </c>
      <c r="B149" s="104" t="s">
        <v>209</v>
      </c>
      <c r="C149" s="77"/>
      <c r="D149" s="25" t="s">
        <v>50</v>
      </c>
      <c r="E149" s="46">
        <f>SUM(F149:J149)</f>
        <v>6000</v>
      </c>
      <c r="F149" s="46">
        <v>0</v>
      </c>
      <c r="G149" s="46">
        <v>0</v>
      </c>
      <c r="H149" s="46">
        <v>0</v>
      </c>
      <c r="I149" s="57">
        <v>6000</v>
      </c>
      <c r="J149" s="46">
        <v>0</v>
      </c>
    </row>
    <row r="150" spans="1:10" ht="15">
      <c r="A150" s="67" t="s">
        <v>163</v>
      </c>
      <c r="B150" s="109" t="s">
        <v>210</v>
      </c>
      <c r="C150" s="50"/>
      <c r="D150" s="25" t="s">
        <v>50</v>
      </c>
      <c r="E150" s="46">
        <f>SUM(F150:J150)</f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</row>
    <row r="151" spans="1:10" ht="15">
      <c r="A151" s="102">
        <v>310</v>
      </c>
      <c r="B151" s="99" t="s">
        <v>198</v>
      </c>
      <c r="C151" s="103"/>
      <c r="D151" s="87"/>
      <c r="E151" s="88">
        <f>SUM(E153+E155+E154)</f>
        <v>915700</v>
      </c>
      <c r="F151" s="88">
        <f>SUM(F153+F155)</f>
        <v>850700</v>
      </c>
      <c r="G151" s="88">
        <f>G154</f>
        <v>0</v>
      </c>
      <c r="H151" s="88">
        <f>SUM(H153+H155)</f>
        <v>0</v>
      </c>
      <c r="I151" s="88">
        <f>SUM(I153+I155)</f>
        <v>65000</v>
      </c>
      <c r="J151" s="88">
        <f>SUM(J153+J155)</f>
        <v>0</v>
      </c>
    </row>
    <row r="152" spans="1:10" ht="15">
      <c r="A152" s="67"/>
      <c r="B152" s="80" t="s">
        <v>185</v>
      </c>
      <c r="C152" s="50"/>
      <c r="D152" s="25"/>
      <c r="E152" s="46"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</row>
    <row r="153" spans="1:10" ht="15">
      <c r="A153" s="67">
        <v>310</v>
      </c>
      <c r="B153" s="104" t="s">
        <v>211</v>
      </c>
      <c r="C153" s="50"/>
      <c r="D153" s="25" t="s">
        <v>50</v>
      </c>
      <c r="E153" s="46">
        <f>SUM(F153:J153)</f>
        <v>105000</v>
      </c>
      <c r="F153" s="57">
        <v>40000</v>
      </c>
      <c r="G153" s="46"/>
      <c r="H153" s="46">
        <v>0</v>
      </c>
      <c r="I153" s="57">
        <v>65000</v>
      </c>
      <c r="J153" s="46">
        <v>0</v>
      </c>
    </row>
    <row r="154" spans="1:10" ht="25.5">
      <c r="A154" s="155" t="s">
        <v>286</v>
      </c>
      <c r="B154" s="104" t="s">
        <v>287</v>
      </c>
      <c r="C154" s="156"/>
      <c r="D154" s="25"/>
      <c r="E154" s="46">
        <f>G154</f>
        <v>0</v>
      </c>
      <c r="F154" s="46">
        <v>0</v>
      </c>
      <c r="G154" s="46">
        <v>0</v>
      </c>
      <c r="H154" s="46">
        <v>0</v>
      </c>
      <c r="I154" s="46">
        <v>0</v>
      </c>
      <c r="J154" s="46"/>
    </row>
    <row r="155" spans="1:10" ht="30" customHeight="1">
      <c r="A155" s="32" t="s">
        <v>178</v>
      </c>
      <c r="B155" s="104" t="s">
        <v>212</v>
      </c>
      <c r="C155" s="39"/>
      <c r="D155" s="25" t="s">
        <v>50</v>
      </c>
      <c r="E155" s="46">
        <f>SUM(F155:J155)</f>
        <v>810700</v>
      </c>
      <c r="F155" s="45">
        <v>810700</v>
      </c>
      <c r="G155" s="46">
        <v>0</v>
      </c>
      <c r="H155" s="46">
        <v>0</v>
      </c>
      <c r="I155" s="46">
        <v>0</v>
      </c>
      <c r="J155" s="46">
        <v>0</v>
      </c>
    </row>
    <row r="156" spans="1:10" ht="30" customHeight="1">
      <c r="A156" s="92">
        <v>340</v>
      </c>
      <c r="B156" s="99" t="s">
        <v>199</v>
      </c>
      <c r="C156" s="101"/>
      <c r="D156" s="87"/>
      <c r="E156" s="88">
        <f aca="true" t="shared" si="29" ref="E156:J156">SUM(E158+E159)</f>
        <v>279500</v>
      </c>
      <c r="F156" s="88">
        <f t="shared" si="29"/>
        <v>140500</v>
      </c>
      <c r="G156" s="88">
        <f t="shared" si="29"/>
        <v>0</v>
      </c>
      <c r="H156" s="88">
        <f t="shared" si="29"/>
        <v>0</v>
      </c>
      <c r="I156" s="88">
        <f t="shared" si="29"/>
        <v>139000</v>
      </c>
      <c r="J156" s="88">
        <f t="shared" si="29"/>
        <v>0</v>
      </c>
    </row>
    <row r="157" spans="1:10" ht="20.25" customHeight="1">
      <c r="A157" s="59"/>
      <c r="B157" s="110" t="s">
        <v>185</v>
      </c>
      <c r="C157" s="60"/>
      <c r="D157" s="48"/>
      <c r="E157" s="46"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</row>
    <row r="158" spans="1:10" s="26" customFormat="1" ht="26.25" customHeight="1">
      <c r="A158" s="111">
        <v>340</v>
      </c>
      <c r="B158" s="112" t="s">
        <v>213</v>
      </c>
      <c r="C158" s="39"/>
      <c r="D158" s="25" t="s">
        <v>50</v>
      </c>
      <c r="E158" s="46">
        <f>SUM(F158:J158)</f>
        <v>265700</v>
      </c>
      <c r="F158" s="45">
        <v>126700</v>
      </c>
      <c r="G158" s="46">
        <v>0</v>
      </c>
      <c r="H158" s="46">
        <v>0</v>
      </c>
      <c r="I158" s="45">
        <v>139000</v>
      </c>
      <c r="J158" s="46">
        <v>0</v>
      </c>
    </row>
    <row r="159" spans="1:10" s="26" customFormat="1" ht="27.75" customHeight="1">
      <c r="A159" s="111" t="s">
        <v>179</v>
      </c>
      <c r="B159" s="112" t="s">
        <v>214</v>
      </c>
      <c r="C159" s="39"/>
      <c r="D159" s="25" t="s">
        <v>50</v>
      </c>
      <c r="E159" s="46">
        <f>SUM(F159:J159)</f>
        <v>13800</v>
      </c>
      <c r="F159" s="45">
        <v>13800</v>
      </c>
      <c r="G159" s="46">
        <v>0</v>
      </c>
      <c r="H159" s="46">
        <v>0</v>
      </c>
      <c r="I159" s="46">
        <v>0</v>
      </c>
      <c r="J159" s="46">
        <v>0</v>
      </c>
    </row>
    <row r="160" spans="1:10" s="26" customFormat="1" ht="45" customHeight="1">
      <c r="A160" s="230" t="s">
        <v>215</v>
      </c>
      <c r="B160" s="230"/>
      <c r="C160" s="113">
        <v>300</v>
      </c>
      <c r="D160" s="113" t="s">
        <v>50</v>
      </c>
      <c r="E160" s="114">
        <f>SUM(E161+E164)</f>
        <v>0</v>
      </c>
      <c r="F160" s="46">
        <v>0</v>
      </c>
      <c r="G160" s="46">
        <v>0</v>
      </c>
      <c r="H160" s="46">
        <v>0</v>
      </c>
      <c r="I160" s="46">
        <v>0</v>
      </c>
      <c r="J160" s="46">
        <v>0</v>
      </c>
    </row>
    <row r="161" spans="1:10" ht="15" customHeight="1">
      <c r="A161" s="231" t="s">
        <v>35</v>
      </c>
      <c r="B161" s="232"/>
      <c r="C161" s="224">
        <v>310</v>
      </c>
      <c r="D161" s="224"/>
      <c r="E161" s="226">
        <f>SUM(F161:J162)</f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</row>
    <row r="162" spans="1:10" ht="30" customHeight="1">
      <c r="A162" s="222" t="s">
        <v>61</v>
      </c>
      <c r="B162" s="223"/>
      <c r="C162" s="225"/>
      <c r="D162" s="225"/>
      <c r="E162" s="227"/>
      <c r="F162" s="46">
        <v>0</v>
      </c>
      <c r="G162" s="46">
        <v>0</v>
      </c>
      <c r="H162" s="46">
        <v>0</v>
      </c>
      <c r="I162" s="46">
        <v>0</v>
      </c>
      <c r="J162" s="46">
        <v>0</v>
      </c>
    </row>
    <row r="163" spans="1:10" ht="15">
      <c r="A163" s="222"/>
      <c r="B163" s="223"/>
      <c r="C163" s="25"/>
      <c r="D163" s="25"/>
      <c r="E163" s="25"/>
      <c r="F163" s="46">
        <v>0</v>
      </c>
      <c r="G163" s="46">
        <v>0</v>
      </c>
      <c r="H163" s="46">
        <v>0</v>
      </c>
      <c r="I163" s="46">
        <v>0</v>
      </c>
      <c r="J163" s="46">
        <v>0</v>
      </c>
    </row>
    <row r="164" spans="1:10" ht="30" customHeight="1">
      <c r="A164" s="222" t="s">
        <v>62</v>
      </c>
      <c r="B164" s="223"/>
      <c r="C164" s="25">
        <v>320</v>
      </c>
      <c r="D164" s="25"/>
      <c r="E164" s="45">
        <f>SUM(F164:J164)</f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</row>
    <row r="165" spans="1:10" ht="15">
      <c r="A165" s="222"/>
      <c r="B165" s="223"/>
      <c r="C165" s="25"/>
      <c r="D165" s="25"/>
      <c r="E165" s="25"/>
      <c r="F165" s="46">
        <v>0</v>
      </c>
      <c r="G165" s="46">
        <v>0</v>
      </c>
      <c r="H165" s="46">
        <v>0</v>
      </c>
      <c r="I165" s="46">
        <v>0</v>
      </c>
      <c r="J165" s="46">
        <v>0</v>
      </c>
    </row>
    <row r="166" spans="1:10" ht="45" customHeight="1">
      <c r="A166" s="222" t="s">
        <v>63</v>
      </c>
      <c r="B166" s="223"/>
      <c r="C166" s="25">
        <v>400</v>
      </c>
      <c r="D166" s="25"/>
      <c r="E166" s="45">
        <f>SUM(E167+E170)</f>
        <v>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</row>
    <row r="167" spans="1:10" ht="15" customHeight="1">
      <c r="A167" s="222" t="s">
        <v>35</v>
      </c>
      <c r="B167" s="223"/>
      <c r="C167" s="224">
        <v>410</v>
      </c>
      <c r="D167" s="224"/>
      <c r="E167" s="224"/>
      <c r="F167" s="46">
        <v>0</v>
      </c>
      <c r="G167" s="46">
        <v>0</v>
      </c>
      <c r="H167" s="46">
        <v>0</v>
      </c>
      <c r="I167" s="46">
        <v>0</v>
      </c>
      <c r="J167" s="46">
        <v>0</v>
      </c>
    </row>
    <row r="168" spans="1:10" ht="30" customHeight="1">
      <c r="A168" s="222" t="s">
        <v>64</v>
      </c>
      <c r="B168" s="223"/>
      <c r="C168" s="225"/>
      <c r="D168" s="225"/>
      <c r="E168" s="225"/>
      <c r="F168" s="46">
        <v>0</v>
      </c>
      <c r="G168" s="46">
        <v>0</v>
      </c>
      <c r="H168" s="46">
        <v>0</v>
      </c>
      <c r="I168" s="46">
        <v>0</v>
      </c>
      <c r="J168" s="46">
        <v>0</v>
      </c>
    </row>
    <row r="169" spans="1:10" ht="15">
      <c r="A169" s="222"/>
      <c r="B169" s="223"/>
      <c r="C169" s="25"/>
      <c r="D169" s="25"/>
      <c r="E169" s="25"/>
      <c r="F169" s="46">
        <v>0</v>
      </c>
      <c r="G169" s="46">
        <v>0</v>
      </c>
      <c r="H169" s="46">
        <v>0</v>
      </c>
      <c r="I169" s="46">
        <v>0</v>
      </c>
      <c r="J169" s="46">
        <v>0</v>
      </c>
    </row>
    <row r="170" spans="1:10" ht="15" customHeight="1">
      <c r="A170" s="222" t="s">
        <v>65</v>
      </c>
      <c r="B170" s="223"/>
      <c r="C170" s="25">
        <v>420</v>
      </c>
      <c r="D170" s="25"/>
      <c r="E170" s="25"/>
      <c r="F170" s="46">
        <v>0</v>
      </c>
      <c r="G170" s="46">
        <v>0</v>
      </c>
      <c r="H170" s="46">
        <v>0</v>
      </c>
      <c r="I170" s="46">
        <v>0</v>
      </c>
      <c r="J170" s="46">
        <v>0</v>
      </c>
    </row>
    <row r="171" spans="1:10" ht="15">
      <c r="A171" s="222"/>
      <c r="B171" s="223"/>
      <c r="C171" s="25"/>
      <c r="D171" s="25"/>
      <c r="E171" s="25"/>
      <c r="F171" s="46">
        <v>0</v>
      </c>
      <c r="G171" s="46">
        <v>0</v>
      </c>
      <c r="H171" s="46">
        <v>0</v>
      </c>
      <c r="I171" s="46">
        <v>0</v>
      </c>
      <c r="J171" s="46">
        <v>0</v>
      </c>
    </row>
    <row r="172" spans="1:10" ht="30" customHeight="1">
      <c r="A172" s="222" t="s">
        <v>66</v>
      </c>
      <c r="B172" s="223"/>
      <c r="C172" s="25">
        <v>500</v>
      </c>
      <c r="D172" s="25" t="s">
        <v>50</v>
      </c>
      <c r="E172" s="53">
        <f>SUM(F172:J172)</f>
        <v>210</v>
      </c>
      <c r="F172" s="46">
        <v>0</v>
      </c>
      <c r="G172" s="46">
        <v>0</v>
      </c>
      <c r="H172" s="46">
        <v>0</v>
      </c>
      <c r="I172" s="46">
        <v>210</v>
      </c>
      <c r="J172" s="46">
        <v>0</v>
      </c>
    </row>
    <row r="173" spans="1:10" ht="30" customHeight="1">
      <c r="A173" s="222" t="s">
        <v>67</v>
      </c>
      <c r="B173" s="223"/>
      <c r="C173" s="25">
        <v>600</v>
      </c>
      <c r="D173" s="25" t="s">
        <v>50</v>
      </c>
      <c r="E173" s="45">
        <f>SUM(F173:J173)</f>
        <v>0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</row>
    <row r="174" ht="15">
      <c r="A174" s="18"/>
    </row>
    <row r="175" spans="1:3" ht="15">
      <c r="A175" s="19"/>
      <c r="B175" t="s">
        <v>285</v>
      </c>
      <c r="C175" t="s">
        <v>264</v>
      </c>
    </row>
    <row r="177" ht="15">
      <c r="B177" t="s">
        <v>251</v>
      </c>
    </row>
    <row r="179" ht="15">
      <c r="B179" t="s">
        <v>252</v>
      </c>
    </row>
  </sheetData>
  <sheetProtection/>
  <mergeCells count="90">
    <mergeCell ref="I7:J7"/>
    <mergeCell ref="A16:B16"/>
    <mergeCell ref="A17:B17"/>
    <mergeCell ref="A20:B20"/>
    <mergeCell ref="A18:B18"/>
    <mergeCell ref="A19:B19"/>
    <mergeCell ref="J11:J12"/>
    <mergeCell ref="F11:F12"/>
    <mergeCell ref="G11:G12"/>
    <mergeCell ref="H11:H12"/>
    <mergeCell ref="A1:J1"/>
    <mergeCell ref="A3:J3"/>
    <mergeCell ref="A5:B8"/>
    <mergeCell ref="C5:C8"/>
    <mergeCell ref="D5:D8"/>
    <mergeCell ref="E5:J5"/>
    <mergeCell ref="G7:G8"/>
    <mergeCell ref="I11:I12"/>
    <mergeCell ref="A11:B11"/>
    <mergeCell ref="C11:C12"/>
    <mergeCell ref="A9:B9"/>
    <mergeCell ref="A10:B10"/>
    <mergeCell ref="A12:B12"/>
    <mergeCell ref="E6:E8"/>
    <mergeCell ref="F6:J6"/>
    <mergeCell ref="H7:H8"/>
    <mergeCell ref="A15:B15"/>
    <mergeCell ref="D11:D12"/>
    <mergeCell ref="E11:E12"/>
    <mergeCell ref="A14:B14"/>
    <mergeCell ref="A13:B13"/>
    <mergeCell ref="F7:F8"/>
    <mergeCell ref="A26:B26"/>
    <mergeCell ref="A29:B29"/>
    <mergeCell ref="A21:B21"/>
    <mergeCell ref="A22:B22"/>
    <mergeCell ref="A23:B23"/>
    <mergeCell ref="A25:B25"/>
    <mergeCell ref="A24:B24"/>
    <mergeCell ref="A30:B30"/>
    <mergeCell ref="A31:B31"/>
    <mergeCell ref="A32:B32"/>
    <mergeCell ref="A33:B33"/>
    <mergeCell ref="A27:B27"/>
    <mergeCell ref="A28:B28"/>
    <mergeCell ref="A48:B48"/>
    <mergeCell ref="A66:B66"/>
    <mergeCell ref="A68:B68"/>
    <mergeCell ref="A84:B84"/>
    <mergeCell ref="A34:B34"/>
    <mergeCell ref="A35:B35"/>
    <mergeCell ref="A36:B36"/>
    <mergeCell ref="A37:B37"/>
    <mergeCell ref="A90:B90"/>
    <mergeCell ref="A91:B91"/>
    <mergeCell ref="A92:B92"/>
    <mergeCell ref="A97:B97"/>
    <mergeCell ref="A85:B85"/>
    <mergeCell ref="A86:B86"/>
    <mergeCell ref="A87:B87"/>
    <mergeCell ref="A89:B89"/>
    <mergeCell ref="A114:B114"/>
    <mergeCell ref="A115:B115"/>
    <mergeCell ref="A116:B116"/>
    <mergeCell ref="A125:B125"/>
    <mergeCell ref="A98:B98"/>
    <mergeCell ref="A109:B109"/>
    <mergeCell ref="A110:B110"/>
    <mergeCell ref="A111:B111"/>
    <mergeCell ref="D161:D162"/>
    <mergeCell ref="E161:E162"/>
    <mergeCell ref="A162:B162"/>
    <mergeCell ref="A163:B163"/>
    <mergeCell ref="A126:B126"/>
    <mergeCell ref="A160:B160"/>
    <mergeCell ref="A161:B161"/>
    <mergeCell ref="C161:C162"/>
    <mergeCell ref="D167:D168"/>
    <mergeCell ref="E167:E168"/>
    <mergeCell ref="A168:B168"/>
    <mergeCell ref="A164:B164"/>
    <mergeCell ref="A165:B165"/>
    <mergeCell ref="A166:B166"/>
    <mergeCell ref="A167:B167"/>
    <mergeCell ref="A173:B173"/>
    <mergeCell ref="A169:B169"/>
    <mergeCell ref="A170:B170"/>
    <mergeCell ref="A171:B171"/>
    <mergeCell ref="A172:B172"/>
    <mergeCell ref="C167:C168"/>
  </mergeCells>
  <printOptions/>
  <pageMargins left="0.75" right="0.75" top="1" bottom="1" header="0.5" footer="0.5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10.140625" style="0" customWidth="1"/>
    <col min="2" max="2" width="39.7109375" style="0" customWidth="1"/>
    <col min="4" max="4" width="12.140625" style="0" customWidth="1"/>
    <col min="5" max="10" width="16.57421875" style="0" customWidth="1"/>
  </cols>
  <sheetData>
    <row r="1" spans="1:10" ht="16.5">
      <c r="A1" s="259" t="s">
        <v>40</v>
      </c>
      <c r="B1" s="259"/>
      <c r="C1" s="259"/>
      <c r="D1" s="259"/>
      <c r="E1" s="259"/>
      <c r="F1" s="259"/>
      <c r="G1" s="259"/>
      <c r="H1" s="259"/>
      <c r="I1" s="259"/>
      <c r="J1" s="259"/>
    </row>
    <row r="2" ht="15">
      <c r="A2" s="19"/>
    </row>
    <row r="3" spans="1:10" ht="16.5">
      <c r="A3" s="260" t="s">
        <v>297</v>
      </c>
      <c r="B3" s="260"/>
      <c r="C3" s="260"/>
      <c r="D3" s="260"/>
      <c r="E3" s="260"/>
      <c r="F3" s="260"/>
      <c r="G3" s="260"/>
      <c r="H3" s="260"/>
      <c r="I3" s="260"/>
      <c r="J3" s="260"/>
    </row>
    <row r="4" ht="15">
      <c r="A4" s="18"/>
    </row>
    <row r="5" spans="1:10" ht="37.5" customHeight="1">
      <c r="A5" s="227" t="s">
        <v>33</v>
      </c>
      <c r="B5" s="227"/>
      <c r="C5" s="227" t="s">
        <v>41</v>
      </c>
      <c r="D5" s="227" t="s">
        <v>42</v>
      </c>
      <c r="E5" s="227" t="s">
        <v>298</v>
      </c>
      <c r="F5" s="227"/>
      <c r="G5" s="227"/>
      <c r="H5" s="227"/>
      <c r="I5" s="227"/>
      <c r="J5" s="227"/>
    </row>
    <row r="6" spans="1:10" ht="15">
      <c r="A6" s="227"/>
      <c r="B6" s="227"/>
      <c r="C6" s="227"/>
      <c r="D6" s="227"/>
      <c r="E6" s="227" t="s">
        <v>43</v>
      </c>
      <c r="F6" s="227" t="s">
        <v>37</v>
      </c>
      <c r="G6" s="227"/>
      <c r="H6" s="227"/>
      <c r="I6" s="227"/>
      <c r="J6" s="227"/>
    </row>
    <row r="7" spans="1:10" ht="105.75" customHeight="1">
      <c r="A7" s="227"/>
      <c r="B7" s="227"/>
      <c r="C7" s="227"/>
      <c r="D7" s="227"/>
      <c r="E7" s="227"/>
      <c r="F7" s="227" t="s">
        <v>44</v>
      </c>
      <c r="G7" s="227" t="s">
        <v>45</v>
      </c>
      <c r="H7" s="227" t="s">
        <v>46</v>
      </c>
      <c r="I7" s="227" t="s">
        <v>47</v>
      </c>
      <c r="J7" s="227"/>
    </row>
    <row r="8" spans="1:10" ht="60" customHeight="1">
      <c r="A8" s="227"/>
      <c r="B8" s="227"/>
      <c r="C8" s="227"/>
      <c r="D8" s="227"/>
      <c r="E8" s="227"/>
      <c r="F8" s="227"/>
      <c r="G8" s="227"/>
      <c r="H8" s="227"/>
      <c r="I8" s="25" t="s">
        <v>43</v>
      </c>
      <c r="J8" s="25" t="s">
        <v>48</v>
      </c>
    </row>
    <row r="9" spans="1:10" ht="15">
      <c r="A9" s="205">
        <v>1</v>
      </c>
      <c r="B9" s="205"/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</row>
    <row r="10" spans="1:10" ht="30" customHeight="1">
      <c r="A10" s="258" t="s">
        <v>49</v>
      </c>
      <c r="B10" s="258"/>
      <c r="C10" s="41">
        <v>100</v>
      </c>
      <c r="D10" s="41" t="s">
        <v>50</v>
      </c>
      <c r="E10" s="129">
        <f>F10+G10+I10</f>
        <v>36739900</v>
      </c>
      <c r="F10" s="130">
        <f>F14</f>
        <v>35180300</v>
      </c>
      <c r="G10" s="136">
        <f>G22</f>
        <v>579600</v>
      </c>
      <c r="H10" s="130">
        <f>H22</f>
        <v>0</v>
      </c>
      <c r="I10" s="136">
        <f>I31</f>
        <v>980000</v>
      </c>
      <c r="J10" s="41">
        <f>SUM(J14+J28)</f>
        <v>0</v>
      </c>
    </row>
    <row r="11" spans="1:10" ht="15" customHeight="1">
      <c r="A11" s="236" t="s">
        <v>37</v>
      </c>
      <c r="B11" s="236"/>
      <c r="C11" s="227">
        <v>110</v>
      </c>
      <c r="D11" s="227"/>
      <c r="E11" s="224">
        <f>I11</f>
        <v>0</v>
      </c>
      <c r="F11" s="227" t="s">
        <v>50</v>
      </c>
      <c r="G11" s="227" t="s">
        <v>50</v>
      </c>
      <c r="H11" s="227" t="s">
        <v>50</v>
      </c>
      <c r="I11" s="226">
        <v>0</v>
      </c>
      <c r="J11" s="227" t="s">
        <v>50</v>
      </c>
    </row>
    <row r="12" spans="1:10" ht="26.25" customHeight="1">
      <c r="A12" s="236" t="s">
        <v>51</v>
      </c>
      <c r="B12" s="236"/>
      <c r="C12" s="227"/>
      <c r="D12" s="227"/>
      <c r="E12" s="225"/>
      <c r="F12" s="227"/>
      <c r="G12" s="227"/>
      <c r="H12" s="227"/>
      <c r="I12" s="226"/>
      <c r="J12" s="227"/>
    </row>
    <row r="13" spans="1:10" ht="15">
      <c r="A13" s="236"/>
      <c r="B13" s="236"/>
      <c r="C13" s="25"/>
      <c r="D13" s="25"/>
      <c r="E13" s="25"/>
      <c r="F13" s="25"/>
      <c r="G13" s="25"/>
      <c r="H13" s="25"/>
      <c r="I13" s="45"/>
      <c r="J13" s="25"/>
    </row>
    <row r="14" spans="1:10" ht="15">
      <c r="A14" s="246" t="s">
        <v>243</v>
      </c>
      <c r="B14" s="246"/>
      <c r="C14" s="25">
        <v>120</v>
      </c>
      <c r="D14" s="25">
        <v>130</v>
      </c>
      <c r="E14" s="128">
        <f aca="true" t="shared" si="0" ref="E14:E20">F14+I14</f>
        <v>36156300</v>
      </c>
      <c r="F14" s="128">
        <f>F31</f>
        <v>35180300</v>
      </c>
      <c r="G14" s="127" t="s">
        <v>50</v>
      </c>
      <c r="H14" s="127" t="s">
        <v>50</v>
      </c>
      <c r="I14" s="128">
        <f>I20</f>
        <v>976000</v>
      </c>
      <c r="J14" s="25">
        <v>0</v>
      </c>
    </row>
    <row r="15" spans="1:10" ht="48" customHeight="1">
      <c r="A15" s="253" t="s">
        <v>240</v>
      </c>
      <c r="B15" s="254"/>
      <c r="C15" s="25"/>
      <c r="D15" s="25"/>
      <c r="E15" s="128">
        <f t="shared" si="0"/>
        <v>13619083.65999797</v>
      </c>
      <c r="F15" s="127">
        <f>(F14-F18)*0.3874826064937</f>
        <v>13619083.65999797</v>
      </c>
      <c r="G15" s="45">
        <v>0</v>
      </c>
      <c r="H15" s="45">
        <v>0</v>
      </c>
      <c r="I15" s="45">
        <v>0</v>
      </c>
      <c r="J15" s="45">
        <v>0</v>
      </c>
    </row>
    <row r="16" spans="1:10" ht="42" customHeight="1">
      <c r="A16" s="253" t="s">
        <v>241</v>
      </c>
      <c r="B16" s="254"/>
      <c r="C16" s="25"/>
      <c r="D16" s="25"/>
      <c r="E16" s="128">
        <f t="shared" si="0"/>
        <v>18088866.099999964</v>
      </c>
      <c r="F16" s="128">
        <f>(F14-F18)*0.514654374694146</f>
        <v>18088866.099999964</v>
      </c>
      <c r="G16" s="45">
        <v>0</v>
      </c>
      <c r="H16" s="45">
        <v>0</v>
      </c>
      <c r="I16" s="45">
        <v>0</v>
      </c>
      <c r="J16" s="45">
        <v>0</v>
      </c>
    </row>
    <row r="17" spans="1:10" ht="45.75" customHeight="1">
      <c r="A17" s="253" t="s">
        <v>242</v>
      </c>
      <c r="B17" s="254"/>
      <c r="C17" s="25"/>
      <c r="D17" s="25"/>
      <c r="E17" s="128">
        <f t="shared" si="0"/>
        <v>3439650.240002066</v>
      </c>
      <c r="F17" s="128">
        <f>F14-F15-F16-F18</f>
        <v>3439650.240002066</v>
      </c>
      <c r="G17" s="45">
        <v>0</v>
      </c>
      <c r="H17" s="45">
        <v>0</v>
      </c>
      <c r="I17" s="45">
        <v>0</v>
      </c>
      <c r="J17" s="45">
        <v>0</v>
      </c>
    </row>
    <row r="18" spans="1:10" ht="25.5" customHeight="1">
      <c r="A18" s="256" t="s">
        <v>314</v>
      </c>
      <c r="B18" s="257"/>
      <c r="C18" s="25">
        <v>120</v>
      </c>
      <c r="D18" s="25">
        <v>130</v>
      </c>
      <c r="E18" s="128">
        <f t="shared" si="0"/>
        <v>32700</v>
      </c>
      <c r="F18" s="128">
        <f>F19</f>
        <v>32700</v>
      </c>
      <c r="G18" s="45">
        <v>0</v>
      </c>
      <c r="H18" s="45">
        <v>0</v>
      </c>
      <c r="I18" s="45">
        <f>I19</f>
        <v>0</v>
      </c>
      <c r="J18" s="45">
        <v>0</v>
      </c>
    </row>
    <row r="19" spans="1:10" ht="21.75" customHeight="1">
      <c r="A19" s="253" t="s">
        <v>313</v>
      </c>
      <c r="B19" s="254"/>
      <c r="C19" s="25"/>
      <c r="D19" s="25"/>
      <c r="E19" s="138">
        <f t="shared" si="0"/>
        <v>32700</v>
      </c>
      <c r="F19" s="138">
        <v>32700</v>
      </c>
      <c r="G19" s="45">
        <v>0</v>
      </c>
      <c r="H19" s="45">
        <v>0</v>
      </c>
      <c r="I19" s="45">
        <v>0</v>
      </c>
      <c r="J19" s="45">
        <v>0</v>
      </c>
    </row>
    <row r="20" spans="1:10" ht="28.5" customHeight="1">
      <c r="A20" s="264" t="s">
        <v>290</v>
      </c>
      <c r="B20" s="264"/>
      <c r="C20" s="25"/>
      <c r="D20" s="25"/>
      <c r="E20" s="128">
        <f t="shared" si="0"/>
        <v>976000</v>
      </c>
      <c r="F20" s="46">
        <v>0</v>
      </c>
      <c r="G20" s="46">
        <v>0</v>
      </c>
      <c r="H20" s="46">
        <v>0</v>
      </c>
      <c r="I20" s="128">
        <f>I21</f>
        <v>976000</v>
      </c>
      <c r="J20" s="46">
        <v>0</v>
      </c>
    </row>
    <row r="21" spans="1:10" ht="28.5" customHeight="1">
      <c r="A21" s="253" t="s">
        <v>308</v>
      </c>
      <c r="B21" s="254"/>
      <c r="C21" s="25"/>
      <c r="D21" s="25"/>
      <c r="E21" s="46">
        <v>0</v>
      </c>
      <c r="F21" s="46">
        <v>0</v>
      </c>
      <c r="G21" s="46">
        <v>0</v>
      </c>
      <c r="H21" s="46">
        <v>0</v>
      </c>
      <c r="I21" s="45">
        <v>976000</v>
      </c>
      <c r="J21" s="46">
        <v>0</v>
      </c>
    </row>
    <row r="22" spans="1:10" ht="32.25" customHeight="1">
      <c r="A22" s="255" t="s">
        <v>260</v>
      </c>
      <c r="B22" s="255"/>
      <c r="C22" s="25">
        <v>150</v>
      </c>
      <c r="D22" s="25">
        <v>180</v>
      </c>
      <c r="E22" s="128">
        <f>SUM(G22+H22)</f>
        <v>579600</v>
      </c>
      <c r="F22" s="128" t="s">
        <v>50</v>
      </c>
      <c r="G22" s="128">
        <f>G23+G26+G27</f>
        <v>579600</v>
      </c>
      <c r="H22" s="45">
        <v>0</v>
      </c>
      <c r="I22" s="45" t="s">
        <v>50</v>
      </c>
      <c r="J22" s="45" t="s">
        <v>50</v>
      </c>
    </row>
    <row r="23" spans="1:10" ht="51.75" customHeight="1">
      <c r="A23" s="249" t="s">
        <v>301</v>
      </c>
      <c r="B23" s="250"/>
      <c r="C23" s="127"/>
      <c r="D23" s="127"/>
      <c r="E23" s="128">
        <f>G23</f>
        <v>500000</v>
      </c>
      <c r="F23" s="128">
        <v>0</v>
      </c>
      <c r="G23" s="128">
        <f>G24</f>
        <v>500000</v>
      </c>
      <c r="H23" s="128">
        <v>0</v>
      </c>
      <c r="I23" s="128">
        <v>0</v>
      </c>
      <c r="J23" s="128">
        <v>0</v>
      </c>
    </row>
    <row r="24" spans="1:10" ht="32.25" customHeight="1">
      <c r="A24" s="222" t="s">
        <v>302</v>
      </c>
      <c r="B24" s="223"/>
      <c r="C24" s="25"/>
      <c r="D24" s="25"/>
      <c r="E24" s="138">
        <v>0</v>
      </c>
      <c r="F24" s="138">
        <v>0</v>
      </c>
      <c r="G24" s="138">
        <v>500000</v>
      </c>
      <c r="H24" s="138">
        <v>0</v>
      </c>
      <c r="I24" s="138">
        <v>0</v>
      </c>
      <c r="J24" s="138">
        <v>0</v>
      </c>
    </row>
    <row r="25" spans="1:10" ht="59.25" customHeight="1">
      <c r="A25" s="249" t="s">
        <v>307</v>
      </c>
      <c r="B25" s="250"/>
      <c r="C25" s="127"/>
      <c r="D25" s="127"/>
      <c r="E25" s="128">
        <f>G25</f>
        <v>6000</v>
      </c>
      <c r="F25" s="128">
        <v>0</v>
      </c>
      <c r="G25" s="128">
        <f>G26</f>
        <v>6000</v>
      </c>
      <c r="H25" s="128">
        <v>0</v>
      </c>
      <c r="I25" s="128">
        <v>0</v>
      </c>
      <c r="J25" s="128">
        <v>0</v>
      </c>
    </row>
    <row r="26" spans="1:10" s="161" customFormat="1" ht="27.75" customHeight="1">
      <c r="A26" s="262" t="s">
        <v>303</v>
      </c>
      <c r="B26" s="263"/>
      <c r="C26" s="160"/>
      <c r="D26" s="160"/>
      <c r="E26" s="138">
        <f>G26</f>
        <v>6000</v>
      </c>
      <c r="F26" s="138">
        <v>0</v>
      </c>
      <c r="G26" s="138">
        <v>6000</v>
      </c>
      <c r="H26" s="138">
        <v>0</v>
      </c>
      <c r="I26" s="138">
        <v>0</v>
      </c>
      <c r="J26" s="138">
        <v>0</v>
      </c>
    </row>
    <row r="27" spans="1:10" s="159" customFormat="1" ht="45.75" customHeight="1">
      <c r="A27" s="249" t="s">
        <v>261</v>
      </c>
      <c r="B27" s="250"/>
      <c r="C27" s="127"/>
      <c r="D27" s="127"/>
      <c r="E27" s="128">
        <f>G27</f>
        <v>73600</v>
      </c>
      <c r="F27" s="128">
        <v>0</v>
      </c>
      <c r="G27" s="128">
        <v>73600</v>
      </c>
      <c r="H27" s="128">
        <v>0</v>
      </c>
      <c r="I27" s="128">
        <v>0</v>
      </c>
      <c r="J27" s="128">
        <v>0</v>
      </c>
    </row>
    <row r="28" spans="1:10" ht="15">
      <c r="A28" s="236" t="s">
        <v>52</v>
      </c>
      <c r="B28" s="236"/>
      <c r="C28" s="25">
        <v>160</v>
      </c>
      <c r="D28" s="25"/>
      <c r="E28" s="45">
        <f>SUM(I28+J28)</f>
        <v>0</v>
      </c>
      <c r="F28" s="45" t="s">
        <v>50</v>
      </c>
      <c r="G28" s="45" t="s">
        <v>50</v>
      </c>
      <c r="H28" s="45" t="s">
        <v>50</v>
      </c>
      <c r="I28" s="45">
        <v>0</v>
      </c>
      <c r="J28" s="45">
        <v>0</v>
      </c>
    </row>
    <row r="29" spans="1:10" ht="21.75" customHeight="1">
      <c r="A29" s="247" t="s">
        <v>53</v>
      </c>
      <c r="B29" s="247"/>
      <c r="C29" s="25">
        <v>180</v>
      </c>
      <c r="D29" s="25" t="s">
        <v>50</v>
      </c>
      <c r="E29" s="128">
        <f>I29</f>
        <v>4000</v>
      </c>
      <c r="F29" s="45" t="s">
        <v>50</v>
      </c>
      <c r="G29" s="45" t="s">
        <v>50</v>
      </c>
      <c r="H29" s="45" t="s">
        <v>50</v>
      </c>
      <c r="I29" s="128">
        <f>I30</f>
        <v>4000</v>
      </c>
      <c r="J29" s="45" t="s">
        <v>50</v>
      </c>
    </row>
    <row r="30" spans="1:10" ht="21.75" customHeight="1">
      <c r="A30" s="236" t="s">
        <v>259</v>
      </c>
      <c r="B30" s="236"/>
      <c r="C30" s="25"/>
      <c r="D30" s="25">
        <v>440</v>
      </c>
      <c r="E30" s="45">
        <f>I30</f>
        <v>4000</v>
      </c>
      <c r="F30" s="45">
        <v>0</v>
      </c>
      <c r="G30" s="45">
        <v>0</v>
      </c>
      <c r="H30" s="45">
        <v>0</v>
      </c>
      <c r="I30" s="45">
        <v>4000</v>
      </c>
      <c r="J30" s="45">
        <v>0</v>
      </c>
    </row>
    <row r="31" spans="1:10" s="33" customFormat="1" ht="36.75" customHeight="1">
      <c r="A31" s="258" t="s">
        <v>267</v>
      </c>
      <c r="B31" s="258"/>
      <c r="C31" s="130">
        <v>200</v>
      </c>
      <c r="D31" s="130" t="s">
        <v>50</v>
      </c>
      <c r="E31" s="136">
        <f>SUM(E32+E82+E87+E107+E112)</f>
        <v>36739900</v>
      </c>
      <c r="F31" s="136">
        <f>F35+F46+F66+F89+F123+F95</f>
        <v>35180300</v>
      </c>
      <c r="G31" s="136">
        <f>G35+G46+G66+G89+G123+G32</f>
        <v>579600</v>
      </c>
      <c r="H31" s="136">
        <f>H35+H46+H66+H89+H123</f>
        <v>0</v>
      </c>
      <c r="I31" s="136">
        <f>I35+I46+I66+I89+I123+I93+I95</f>
        <v>980000</v>
      </c>
      <c r="J31" s="136">
        <v>0</v>
      </c>
    </row>
    <row r="32" spans="1:10" ht="24.75" customHeight="1">
      <c r="A32" s="242" t="s">
        <v>54</v>
      </c>
      <c r="B32" s="242"/>
      <c r="C32" s="43">
        <v>210</v>
      </c>
      <c r="D32" s="43"/>
      <c r="E32" s="66">
        <f aca="true" t="shared" si="1" ref="E32:J32">E34</f>
        <v>32152003</v>
      </c>
      <c r="F32" s="66">
        <f t="shared" si="1"/>
        <v>31625723</v>
      </c>
      <c r="G32" s="66">
        <f t="shared" si="1"/>
        <v>73600</v>
      </c>
      <c r="H32" s="66">
        <f t="shared" si="1"/>
        <v>0</v>
      </c>
      <c r="I32" s="66">
        <f>I34</f>
        <v>452680</v>
      </c>
      <c r="J32" s="66">
        <f t="shared" si="1"/>
        <v>0</v>
      </c>
    </row>
    <row r="33" spans="1:10" ht="15" customHeight="1">
      <c r="A33" s="243" t="s">
        <v>35</v>
      </c>
      <c r="B33" s="243"/>
      <c r="D33" s="31"/>
      <c r="E33" s="46">
        <f>SUM(F33:J33)</f>
        <v>0</v>
      </c>
      <c r="F33" s="137">
        <v>0</v>
      </c>
      <c r="G33" s="137">
        <v>0</v>
      </c>
      <c r="H33" s="137">
        <v>0</v>
      </c>
      <c r="I33" s="137">
        <v>0</v>
      </c>
      <c r="J33" s="137">
        <v>0</v>
      </c>
    </row>
    <row r="34" spans="1:10" ht="32.25" customHeight="1">
      <c r="A34" s="244" t="s">
        <v>55</v>
      </c>
      <c r="B34" s="244"/>
      <c r="C34" s="44">
        <v>211</v>
      </c>
      <c r="D34" s="44"/>
      <c r="E34" s="55">
        <f aca="true" t="shared" si="2" ref="E34:J34">SUM(E35+E46+E64+E66)</f>
        <v>32152003</v>
      </c>
      <c r="F34" s="55">
        <f t="shared" si="2"/>
        <v>31625723</v>
      </c>
      <c r="G34" s="55">
        <f t="shared" si="2"/>
        <v>73600</v>
      </c>
      <c r="H34" s="55">
        <f t="shared" si="2"/>
        <v>0</v>
      </c>
      <c r="I34" s="55">
        <f t="shared" si="2"/>
        <v>452680</v>
      </c>
      <c r="J34" s="55">
        <f t="shared" si="2"/>
        <v>0</v>
      </c>
    </row>
    <row r="35" spans="1:10" ht="15">
      <c r="A35" s="245" t="s">
        <v>68</v>
      </c>
      <c r="B35" s="245"/>
      <c r="C35" s="62"/>
      <c r="D35" s="62">
        <v>111</v>
      </c>
      <c r="E35" s="63">
        <f aca="true" t="shared" si="3" ref="E35:J35">E36</f>
        <v>24626655</v>
      </c>
      <c r="F35" s="63">
        <f t="shared" si="3"/>
        <v>24286655</v>
      </c>
      <c r="G35" s="63">
        <f t="shared" si="3"/>
        <v>0</v>
      </c>
      <c r="H35" s="63">
        <f t="shared" si="3"/>
        <v>0</v>
      </c>
      <c r="I35" s="63">
        <f t="shared" si="3"/>
        <v>340000</v>
      </c>
      <c r="J35" s="63">
        <f t="shared" si="3"/>
        <v>0</v>
      </c>
    </row>
    <row r="36" spans="1:10" s="64" customFormat="1" ht="15">
      <c r="A36" s="81">
        <v>211</v>
      </c>
      <c r="B36" s="82" t="s">
        <v>181</v>
      </c>
      <c r="C36" s="83"/>
      <c r="D36" s="83" t="s">
        <v>50</v>
      </c>
      <c r="E36" s="84">
        <f>E38+E40+E42+E43+E44+E45</f>
        <v>24626655</v>
      </c>
      <c r="F36" s="84">
        <f>F38+F40+F42+F43+F44+F45</f>
        <v>24286655</v>
      </c>
      <c r="G36" s="84">
        <f>G38+G40+G42+G43+G44</f>
        <v>0</v>
      </c>
      <c r="H36" s="84">
        <f>H38+H40+H42+H43+H44</f>
        <v>0</v>
      </c>
      <c r="I36" s="84">
        <f>I38+I40+I42+I43+I44</f>
        <v>340000</v>
      </c>
      <c r="J36" s="84">
        <f>J38+J40+J42+J43+J44</f>
        <v>0</v>
      </c>
    </row>
    <row r="37" spans="1:10" s="70" customFormat="1" ht="15">
      <c r="A37" s="65"/>
      <c r="B37" s="64" t="s">
        <v>185</v>
      </c>
      <c r="C37" s="42"/>
      <c r="D37" s="25" t="s">
        <v>50</v>
      </c>
      <c r="E37" s="46" t="s">
        <v>187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</row>
    <row r="38" spans="1:10" s="70" customFormat="1" ht="15">
      <c r="A38" s="65">
        <v>211</v>
      </c>
      <c r="B38" s="64" t="s">
        <v>184</v>
      </c>
      <c r="C38" s="42"/>
      <c r="D38" s="25" t="s">
        <v>50</v>
      </c>
      <c r="E38" s="46">
        <f aca="true" t="shared" si="4" ref="E38:E45">SUM(F38:J38)</f>
        <v>342995</v>
      </c>
      <c r="F38" s="46">
        <v>2995</v>
      </c>
      <c r="G38" s="46">
        <v>0</v>
      </c>
      <c r="H38" s="46">
        <v>0</v>
      </c>
      <c r="I38" s="46">
        <v>340000</v>
      </c>
      <c r="J38" s="46">
        <v>0</v>
      </c>
    </row>
    <row r="39" spans="1:10" ht="15">
      <c r="A39" s="26"/>
      <c r="B39" s="71" t="s">
        <v>183</v>
      </c>
      <c r="C39" s="25"/>
      <c r="D39" s="25" t="s">
        <v>50</v>
      </c>
      <c r="E39" s="61">
        <f t="shared" si="4"/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</row>
    <row r="40" spans="1:10" ht="15">
      <c r="A40" s="26" t="s">
        <v>69</v>
      </c>
      <c r="B40" s="26" t="s">
        <v>182</v>
      </c>
      <c r="C40" s="25"/>
      <c r="D40" s="25" t="s">
        <v>50</v>
      </c>
      <c r="E40" s="61">
        <f t="shared" si="4"/>
        <v>16065840</v>
      </c>
      <c r="F40" s="45">
        <v>16065840</v>
      </c>
      <c r="G40" s="46">
        <v>0</v>
      </c>
      <c r="H40" s="46">
        <v>0</v>
      </c>
      <c r="I40" s="46">
        <v>0</v>
      </c>
      <c r="J40" s="46">
        <v>0</v>
      </c>
    </row>
    <row r="41" spans="1:10" ht="15">
      <c r="A41" s="26"/>
      <c r="B41" s="71" t="s">
        <v>183</v>
      </c>
      <c r="C41" s="25"/>
      <c r="D41" s="25" t="s">
        <v>50</v>
      </c>
      <c r="E41" s="61">
        <f t="shared" si="4"/>
        <v>240900</v>
      </c>
      <c r="F41" s="45">
        <v>240900</v>
      </c>
      <c r="G41" s="46">
        <v>0</v>
      </c>
      <c r="H41" s="46">
        <v>0</v>
      </c>
      <c r="I41" s="46">
        <v>0</v>
      </c>
      <c r="J41" s="46">
        <v>0</v>
      </c>
    </row>
    <row r="42" spans="1:10" ht="30">
      <c r="A42" s="26" t="s">
        <v>70</v>
      </c>
      <c r="B42" s="28" t="s">
        <v>153</v>
      </c>
      <c r="C42" s="25"/>
      <c r="D42" s="25" t="s">
        <v>50</v>
      </c>
      <c r="E42" s="61">
        <f t="shared" si="4"/>
        <v>6247850</v>
      </c>
      <c r="F42" s="45">
        <v>6247850</v>
      </c>
      <c r="G42" s="46">
        <v>0</v>
      </c>
      <c r="H42" s="46">
        <v>0</v>
      </c>
      <c r="I42" s="46">
        <v>0</v>
      </c>
      <c r="J42" s="46">
        <v>0</v>
      </c>
    </row>
    <row r="43" spans="1:10" ht="30">
      <c r="A43" s="26" t="s">
        <v>71</v>
      </c>
      <c r="B43" s="28" t="s">
        <v>154</v>
      </c>
      <c r="C43" s="25"/>
      <c r="D43" s="25" t="s">
        <v>50</v>
      </c>
      <c r="E43" s="61">
        <f t="shared" si="4"/>
        <v>1276498</v>
      </c>
      <c r="F43" s="45">
        <v>1276498</v>
      </c>
      <c r="G43" s="46">
        <v>0</v>
      </c>
      <c r="H43" s="46">
        <v>0</v>
      </c>
      <c r="I43" s="46">
        <v>0</v>
      </c>
      <c r="J43" s="46">
        <v>0</v>
      </c>
    </row>
    <row r="44" spans="1:10" ht="30">
      <c r="A44" s="26" t="s">
        <v>72</v>
      </c>
      <c r="B44" s="28" t="s">
        <v>155</v>
      </c>
      <c r="C44" s="25"/>
      <c r="D44" s="25" t="s">
        <v>50</v>
      </c>
      <c r="E44" s="46">
        <f t="shared" si="4"/>
        <v>636790</v>
      </c>
      <c r="F44" s="45">
        <v>636790</v>
      </c>
      <c r="G44" s="46">
        <v>0</v>
      </c>
      <c r="H44" s="46">
        <v>0</v>
      </c>
      <c r="I44" s="46">
        <v>0</v>
      </c>
      <c r="J44" s="46">
        <v>0</v>
      </c>
    </row>
    <row r="45" spans="1:10" ht="15">
      <c r="A45" s="115" t="s">
        <v>293</v>
      </c>
      <c r="B45" s="28" t="s">
        <v>294</v>
      </c>
      <c r="C45" s="25"/>
      <c r="D45" s="25"/>
      <c r="E45" s="46">
        <f t="shared" si="4"/>
        <v>56682</v>
      </c>
      <c r="F45" s="45">
        <v>56682</v>
      </c>
      <c r="G45" s="46">
        <v>0</v>
      </c>
      <c r="H45" s="46">
        <v>0</v>
      </c>
      <c r="I45" s="46">
        <v>0</v>
      </c>
      <c r="J45" s="46">
        <v>0</v>
      </c>
    </row>
    <row r="46" spans="1:10" ht="42" customHeight="1">
      <c r="A46" s="239" t="s">
        <v>73</v>
      </c>
      <c r="B46" s="240"/>
      <c r="C46" s="157"/>
      <c r="D46" s="157">
        <v>112</v>
      </c>
      <c r="E46" s="158">
        <f aca="true" t="shared" si="5" ref="E46:J46">SUM(E47+E54+E59)</f>
        <v>14500</v>
      </c>
      <c r="F46" s="158">
        <f t="shared" si="5"/>
        <v>4500</v>
      </c>
      <c r="G46" s="158">
        <f t="shared" si="5"/>
        <v>0</v>
      </c>
      <c r="H46" s="158">
        <f t="shared" si="5"/>
        <v>0</v>
      </c>
      <c r="I46" s="158">
        <f t="shared" si="5"/>
        <v>10000</v>
      </c>
      <c r="J46" s="158">
        <f t="shared" si="5"/>
        <v>0</v>
      </c>
    </row>
    <row r="47" spans="1:10" s="64" customFormat="1" ht="21" customHeight="1">
      <c r="A47" s="85">
        <v>212</v>
      </c>
      <c r="B47" s="86" t="s">
        <v>186</v>
      </c>
      <c r="C47" s="87"/>
      <c r="D47" s="87" t="s">
        <v>50</v>
      </c>
      <c r="E47" s="88">
        <f>SUM(E50+E51+E52+E49)</f>
        <v>14500</v>
      </c>
      <c r="F47" s="88">
        <f>SUM(F50+F51+F52)</f>
        <v>4500</v>
      </c>
      <c r="G47" s="88">
        <f>SUM(G50+G51+G52)</f>
        <v>0</v>
      </c>
      <c r="H47" s="88">
        <f>SUM(H50+H51+H52)</f>
        <v>0</v>
      </c>
      <c r="I47" s="88">
        <f>SUM(I50+I51+I52+I49)</f>
        <v>10000</v>
      </c>
      <c r="J47" s="88">
        <f>SUM(J50+J51+J52)</f>
        <v>0</v>
      </c>
    </row>
    <row r="48" spans="1:10" s="70" customFormat="1" ht="21" customHeight="1">
      <c r="A48" s="68"/>
      <c r="B48" s="64" t="s">
        <v>185</v>
      </c>
      <c r="C48" s="42"/>
      <c r="D48" s="25" t="s">
        <v>187</v>
      </c>
      <c r="E48" s="46" t="s">
        <v>187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</row>
    <row r="49" spans="1:10" s="70" customFormat="1" ht="21" customHeight="1">
      <c r="A49" s="68">
        <v>212</v>
      </c>
      <c r="B49" s="64" t="s">
        <v>200</v>
      </c>
      <c r="C49" s="42"/>
      <c r="D49" s="25" t="s">
        <v>201</v>
      </c>
      <c r="E49" s="46">
        <f aca="true" t="shared" si="6" ref="E49:E63">SUM(F49:J49)</f>
        <v>10000</v>
      </c>
      <c r="F49" s="46">
        <v>0</v>
      </c>
      <c r="G49" s="46">
        <v>0</v>
      </c>
      <c r="H49" s="46">
        <v>0</v>
      </c>
      <c r="I49" s="46">
        <v>10000</v>
      </c>
      <c r="J49" s="46">
        <v>0</v>
      </c>
    </row>
    <row r="50" spans="1:10" ht="15">
      <c r="A50" s="26" t="s">
        <v>74</v>
      </c>
      <c r="B50" s="26" t="s">
        <v>156</v>
      </c>
      <c r="C50" s="25"/>
      <c r="D50" s="25" t="s">
        <v>50</v>
      </c>
      <c r="E50" s="46">
        <f t="shared" si="6"/>
        <v>4500</v>
      </c>
      <c r="F50" s="45">
        <v>4500</v>
      </c>
      <c r="G50" s="46">
        <v>0</v>
      </c>
      <c r="H50" s="46">
        <v>0</v>
      </c>
      <c r="I50" s="46">
        <v>0</v>
      </c>
      <c r="J50" s="46">
        <v>0</v>
      </c>
    </row>
    <row r="51" spans="1:10" ht="30">
      <c r="A51" s="26" t="s">
        <v>75</v>
      </c>
      <c r="B51" s="28" t="s">
        <v>157</v>
      </c>
      <c r="C51" s="25"/>
      <c r="D51" s="25" t="s">
        <v>50</v>
      </c>
      <c r="E51" s="46">
        <f t="shared" si="6"/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</row>
    <row r="52" spans="1:10" ht="15">
      <c r="A52" s="26" t="s">
        <v>76</v>
      </c>
      <c r="B52" s="26" t="s">
        <v>158</v>
      </c>
      <c r="C52" s="25"/>
      <c r="D52" s="25" t="s">
        <v>50</v>
      </c>
      <c r="E52" s="46">
        <f t="shared" si="6"/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</row>
    <row r="53" spans="1:10" ht="15">
      <c r="A53" s="65">
        <v>222</v>
      </c>
      <c r="B53" s="64" t="s">
        <v>77</v>
      </c>
      <c r="C53" s="25"/>
      <c r="D53" s="25" t="s">
        <v>50</v>
      </c>
      <c r="E53" s="46">
        <f t="shared" si="6"/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</row>
    <row r="54" spans="1:10" ht="30">
      <c r="A54" s="89">
        <v>262</v>
      </c>
      <c r="B54" s="90" t="s">
        <v>188</v>
      </c>
      <c r="C54" s="87"/>
      <c r="D54" s="87" t="s">
        <v>50</v>
      </c>
      <c r="E54" s="91">
        <f>SUM(E57+E58+E56)</f>
        <v>0</v>
      </c>
      <c r="F54" s="91">
        <f>SUM(F57+F58)</f>
        <v>0</v>
      </c>
      <c r="G54" s="91">
        <f>SUM(G57+G58)</f>
        <v>0</v>
      </c>
      <c r="H54" s="91">
        <f>SUM(H57+H58)</f>
        <v>0</v>
      </c>
      <c r="I54" s="91">
        <f>SUM(I57+I58)</f>
        <v>0</v>
      </c>
      <c r="J54" s="91">
        <f>SUM(J57+J58)</f>
        <v>0</v>
      </c>
    </row>
    <row r="55" spans="1:10" ht="15">
      <c r="A55" s="27"/>
      <c r="B55" s="28" t="s">
        <v>185</v>
      </c>
      <c r="C55" s="25"/>
      <c r="D55" s="25"/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</row>
    <row r="56" spans="1:10" ht="30">
      <c r="A56" s="27">
        <v>262</v>
      </c>
      <c r="B56" s="28" t="s">
        <v>202</v>
      </c>
      <c r="C56" s="25"/>
      <c r="D56" s="25" t="s">
        <v>50</v>
      </c>
      <c r="E56" s="46">
        <f>SUM(F56:J56)</f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</row>
    <row r="57" spans="1:10" ht="30">
      <c r="A57" s="26" t="s">
        <v>79</v>
      </c>
      <c r="B57" s="28" t="s">
        <v>159</v>
      </c>
      <c r="C57" s="25"/>
      <c r="D57" s="25" t="s">
        <v>50</v>
      </c>
      <c r="E57" s="46">
        <f t="shared" si="6"/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ht="45">
      <c r="A58" s="26" t="s">
        <v>80</v>
      </c>
      <c r="B58" s="28" t="s">
        <v>160</v>
      </c>
      <c r="C58" s="25"/>
      <c r="D58" s="25" t="s">
        <v>50</v>
      </c>
      <c r="E58" s="46">
        <f t="shared" si="6"/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</row>
    <row r="59" spans="1:10" ht="15">
      <c r="A59" s="89">
        <v>290</v>
      </c>
      <c r="B59" s="86" t="s">
        <v>189</v>
      </c>
      <c r="C59" s="87"/>
      <c r="D59" s="87"/>
      <c r="E59" s="88">
        <f aca="true" t="shared" si="7" ref="E59:J59">SUM(E61+E62+E63)</f>
        <v>0</v>
      </c>
      <c r="F59" s="88">
        <f t="shared" si="7"/>
        <v>0</v>
      </c>
      <c r="G59" s="88">
        <f t="shared" si="7"/>
        <v>0</v>
      </c>
      <c r="H59" s="88">
        <f t="shared" si="7"/>
        <v>0</v>
      </c>
      <c r="I59" s="88">
        <f t="shared" si="7"/>
        <v>0</v>
      </c>
      <c r="J59" s="88">
        <f t="shared" si="7"/>
        <v>0</v>
      </c>
    </row>
    <row r="60" spans="1:10" ht="15">
      <c r="A60" s="27"/>
      <c r="B60" s="26" t="s">
        <v>185</v>
      </c>
      <c r="C60" s="25"/>
      <c r="D60" s="25"/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ht="15">
      <c r="A61" s="26" t="s">
        <v>82</v>
      </c>
      <c r="B61" s="26" t="s">
        <v>161</v>
      </c>
      <c r="C61" s="25"/>
      <c r="D61" s="25" t="s">
        <v>50</v>
      </c>
      <c r="E61" s="46">
        <f t="shared" si="6"/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</row>
    <row r="62" spans="1:10" ht="30">
      <c r="A62" s="51" t="s">
        <v>83</v>
      </c>
      <c r="B62" s="52" t="s">
        <v>162</v>
      </c>
      <c r="C62" s="48"/>
      <c r="D62" s="48" t="s">
        <v>50</v>
      </c>
      <c r="E62" s="72">
        <f t="shared" si="6"/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s="12" customFormat="1" ht="15">
      <c r="A63" s="26" t="s">
        <v>165</v>
      </c>
      <c r="B63" s="28" t="s">
        <v>168</v>
      </c>
      <c r="C63" s="26"/>
      <c r="D63" s="25" t="s">
        <v>50</v>
      </c>
      <c r="E63" s="46">
        <f t="shared" si="6"/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</row>
    <row r="64" spans="1:10" s="12" customFormat="1" ht="61.5" customHeight="1">
      <c r="A64" s="241" t="s">
        <v>124</v>
      </c>
      <c r="B64" s="241"/>
      <c r="C64" s="30"/>
      <c r="D64" s="30">
        <v>113</v>
      </c>
      <c r="E64" s="56">
        <f aca="true" t="shared" si="8" ref="E64:J64">E65</f>
        <v>73600</v>
      </c>
      <c r="F64" s="56">
        <f t="shared" si="8"/>
        <v>0</v>
      </c>
      <c r="G64" s="56">
        <f t="shared" si="8"/>
        <v>73600</v>
      </c>
      <c r="H64" s="56">
        <f t="shared" si="8"/>
        <v>0</v>
      </c>
      <c r="I64" s="56">
        <f t="shared" si="8"/>
        <v>0</v>
      </c>
      <c r="J64" s="56">
        <f t="shared" si="8"/>
        <v>0</v>
      </c>
    </row>
    <row r="65" spans="1:10" s="12" customFormat="1" ht="15">
      <c r="A65" s="27">
        <v>290</v>
      </c>
      <c r="B65" s="26" t="s">
        <v>81</v>
      </c>
      <c r="C65" s="25"/>
      <c r="D65" s="25" t="s">
        <v>50</v>
      </c>
      <c r="E65" s="46">
        <f>SUM(F65:J65)</f>
        <v>73600</v>
      </c>
      <c r="F65" s="46">
        <v>0</v>
      </c>
      <c r="G65" s="45">
        <v>73600</v>
      </c>
      <c r="H65" s="46">
        <v>0</v>
      </c>
      <c r="I65" s="46">
        <v>0</v>
      </c>
      <c r="J65" s="46">
        <v>0</v>
      </c>
    </row>
    <row r="66" spans="1:10" s="12" customFormat="1" ht="60" customHeight="1">
      <c r="A66" s="241" t="s">
        <v>125</v>
      </c>
      <c r="B66" s="241"/>
      <c r="C66" s="30"/>
      <c r="D66" s="30">
        <v>119</v>
      </c>
      <c r="E66" s="56">
        <f aca="true" t="shared" si="9" ref="E66:J66">SUM(E67+E78)</f>
        <v>7437248</v>
      </c>
      <c r="F66" s="56">
        <f t="shared" si="9"/>
        <v>7334568</v>
      </c>
      <c r="G66" s="56">
        <f t="shared" si="9"/>
        <v>0</v>
      </c>
      <c r="H66" s="56">
        <f t="shared" si="9"/>
        <v>0</v>
      </c>
      <c r="I66" s="56">
        <f t="shared" si="9"/>
        <v>102680</v>
      </c>
      <c r="J66" s="56">
        <f t="shared" si="9"/>
        <v>0</v>
      </c>
    </row>
    <row r="67" spans="1:10" s="12" customFormat="1" ht="27.75" customHeight="1">
      <c r="A67" s="85">
        <v>213</v>
      </c>
      <c r="B67" s="90" t="s">
        <v>190</v>
      </c>
      <c r="C67" s="87"/>
      <c r="D67" s="87" t="s">
        <v>187</v>
      </c>
      <c r="E67" s="88">
        <f>SUM(E69+E71+E73+E74+E75+E76+E77)</f>
        <v>7437248</v>
      </c>
      <c r="F67" s="88">
        <f>SUM(F69+F71+F73+F74+F75+F76+F77)</f>
        <v>7334568</v>
      </c>
      <c r="G67" s="88">
        <f>SUM(G69+G71+G73+G74+G75+G76)</f>
        <v>0</v>
      </c>
      <c r="H67" s="88">
        <f>SUM(H69+H71+H73+H74+H75+H76)</f>
        <v>0</v>
      </c>
      <c r="I67" s="88">
        <f>SUM(I69+I71+I73+I74+I75+I76)</f>
        <v>102680</v>
      </c>
      <c r="J67" s="88">
        <f>SUM(J69+J71+J73+J74+J75+J76)</f>
        <v>0</v>
      </c>
    </row>
    <row r="68" spans="1:10" s="12" customFormat="1" ht="16.5" customHeight="1">
      <c r="A68" s="73"/>
      <c r="B68" s="73" t="s">
        <v>185</v>
      </c>
      <c r="C68" s="42"/>
      <c r="D68" s="42"/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</row>
    <row r="69" spans="1:10" s="12" customFormat="1" ht="30">
      <c r="A69" s="27">
        <v>213</v>
      </c>
      <c r="B69" s="28" t="s">
        <v>191</v>
      </c>
      <c r="C69" s="25"/>
      <c r="D69" s="25" t="s">
        <v>50</v>
      </c>
      <c r="E69" s="46">
        <f>SUM(F69:J69)</f>
        <v>103585</v>
      </c>
      <c r="F69" s="46">
        <v>905</v>
      </c>
      <c r="G69" s="46">
        <v>0</v>
      </c>
      <c r="H69" s="46">
        <v>0</v>
      </c>
      <c r="I69" s="45">
        <v>102680</v>
      </c>
      <c r="J69" s="46">
        <v>0</v>
      </c>
    </row>
    <row r="70" spans="1:10" s="12" customFormat="1" ht="15">
      <c r="A70" s="27"/>
      <c r="B70" s="74" t="s">
        <v>183</v>
      </c>
      <c r="C70" s="25"/>
      <c r="D70" s="25" t="s">
        <v>50</v>
      </c>
      <c r="E70" s="46">
        <f>SUM(F70:J70)</f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</row>
    <row r="71" spans="1:10" s="12" customFormat="1" ht="29.25" customHeight="1">
      <c r="A71" s="26" t="s">
        <v>126</v>
      </c>
      <c r="B71" s="28" t="s">
        <v>192</v>
      </c>
      <c r="C71" s="25"/>
      <c r="D71" s="25" t="s">
        <v>50</v>
      </c>
      <c r="E71" s="46">
        <f>SUM(F71:J71)</f>
        <v>4851883</v>
      </c>
      <c r="F71" s="45">
        <v>4851883</v>
      </c>
      <c r="G71" s="46">
        <v>0</v>
      </c>
      <c r="H71" s="46">
        <v>0</v>
      </c>
      <c r="I71" s="46">
        <v>0</v>
      </c>
      <c r="J71" s="46">
        <v>0</v>
      </c>
    </row>
    <row r="72" spans="1:10" s="12" customFormat="1" ht="14.25" customHeight="1">
      <c r="A72" s="26"/>
      <c r="B72" s="74" t="s">
        <v>183</v>
      </c>
      <c r="C72" s="25"/>
      <c r="D72" s="25" t="s">
        <v>50</v>
      </c>
      <c r="E72" s="46">
        <f>SUM(F72:J72)</f>
        <v>72800</v>
      </c>
      <c r="F72" s="45">
        <v>72800</v>
      </c>
      <c r="G72" s="46">
        <v>0</v>
      </c>
      <c r="H72" s="46">
        <v>0</v>
      </c>
      <c r="I72" s="46">
        <v>0</v>
      </c>
      <c r="J72" s="46">
        <v>0</v>
      </c>
    </row>
    <row r="73" spans="1:10" s="12" customFormat="1" ht="30">
      <c r="A73" s="26" t="s">
        <v>127</v>
      </c>
      <c r="B73" s="28" t="s">
        <v>169</v>
      </c>
      <c r="C73" s="25"/>
      <c r="D73" s="25" t="s">
        <v>50</v>
      </c>
      <c r="E73" s="46">
        <f aca="true" t="shared" si="10" ref="E73:E80">SUM(F73:J73)</f>
        <v>1886850</v>
      </c>
      <c r="F73" s="45">
        <v>1886850</v>
      </c>
      <c r="G73" s="46">
        <v>0</v>
      </c>
      <c r="H73" s="46">
        <v>0</v>
      </c>
      <c r="I73" s="46">
        <v>0</v>
      </c>
      <c r="J73" s="46">
        <v>0</v>
      </c>
    </row>
    <row r="74" spans="1:10" ht="30">
      <c r="A74" s="26" t="s">
        <v>170</v>
      </c>
      <c r="B74" s="28" t="s">
        <v>171</v>
      </c>
      <c r="C74" s="25"/>
      <c r="D74" s="25" t="s">
        <v>50</v>
      </c>
      <c r="E74" s="46">
        <f t="shared" si="10"/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</row>
    <row r="75" spans="1:10" ht="30">
      <c r="A75" s="26" t="s">
        <v>128</v>
      </c>
      <c r="B75" s="28" t="s">
        <v>172</v>
      </c>
      <c r="C75" s="25"/>
      <c r="D75" s="25" t="s">
        <v>50</v>
      </c>
      <c r="E75" s="46">
        <f t="shared" si="10"/>
        <v>385502</v>
      </c>
      <c r="F75" s="45">
        <v>385502</v>
      </c>
      <c r="G75" s="46">
        <v>0</v>
      </c>
      <c r="H75" s="46">
        <v>0</v>
      </c>
      <c r="I75" s="46">
        <v>0</v>
      </c>
      <c r="J75" s="46">
        <v>0</v>
      </c>
    </row>
    <row r="76" spans="1:10" ht="30">
      <c r="A76" s="26" t="s">
        <v>129</v>
      </c>
      <c r="B76" s="28" t="s">
        <v>173</v>
      </c>
      <c r="C76" s="25"/>
      <c r="D76" s="25" t="s">
        <v>50</v>
      </c>
      <c r="E76" s="46">
        <f t="shared" si="10"/>
        <v>192310</v>
      </c>
      <c r="F76" s="45">
        <v>192310</v>
      </c>
      <c r="G76" s="46">
        <v>0</v>
      </c>
      <c r="H76" s="46">
        <v>0</v>
      </c>
      <c r="I76" s="46">
        <v>0</v>
      </c>
      <c r="J76" s="46">
        <v>0</v>
      </c>
    </row>
    <row r="77" spans="1:10" ht="15">
      <c r="A77" s="26" t="s">
        <v>295</v>
      </c>
      <c r="B77" s="28" t="s">
        <v>296</v>
      </c>
      <c r="C77" s="25"/>
      <c r="D77" s="25"/>
      <c r="E77" s="46">
        <f t="shared" si="10"/>
        <v>17118</v>
      </c>
      <c r="F77" s="45">
        <v>17118</v>
      </c>
      <c r="G77" s="46">
        <v>0</v>
      </c>
      <c r="H77" s="46">
        <v>0</v>
      </c>
      <c r="I77" s="46">
        <v>0</v>
      </c>
      <c r="J77" s="46">
        <v>0</v>
      </c>
    </row>
    <row r="78" spans="1:10" ht="30">
      <c r="A78" s="27">
        <v>262</v>
      </c>
      <c r="B78" s="28" t="s">
        <v>188</v>
      </c>
      <c r="C78" s="25"/>
      <c r="D78" s="25" t="s">
        <v>50</v>
      </c>
      <c r="E78" s="46">
        <f aca="true" t="shared" si="11" ref="E78:J78">SUM(E80+E81)</f>
        <v>0</v>
      </c>
      <c r="F78" s="46">
        <f t="shared" si="11"/>
        <v>0</v>
      </c>
      <c r="G78" s="46">
        <f t="shared" si="11"/>
        <v>0</v>
      </c>
      <c r="H78" s="46">
        <f t="shared" si="11"/>
        <v>0</v>
      </c>
      <c r="I78" s="46">
        <f t="shared" si="11"/>
        <v>0</v>
      </c>
      <c r="J78" s="46">
        <f t="shared" si="11"/>
        <v>0</v>
      </c>
    </row>
    <row r="79" spans="1:10" ht="15">
      <c r="A79" s="27"/>
      <c r="B79" s="28" t="s">
        <v>185</v>
      </c>
      <c r="C79" s="25"/>
      <c r="D79" s="25"/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</row>
    <row r="80" spans="1:10" ht="30">
      <c r="A80" s="26" t="s">
        <v>79</v>
      </c>
      <c r="B80" s="28" t="s">
        <v>78</v>
      </c>
      <c r="C80" s="25"/>
      <c r="D80" s="25" t="s">
        <v>50</v>
      </c>
      <c r="E80" s="46">
        <f t="shared" si="10"/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</row>
    <row r="81" spans="1:10" ht="30">
      <c r="A81" s="26" t="s">
        <v>80</v>
      </c>
      <c r="B81" s="28" t="s">
        <v>78</v>
      </c>
      <c r="C81" s="25"/>
      <c r="D81" s="25" t="s">
        <v>50</v>
      </c>
      <c r="E81" s="46">
        <f>SUM(F81:J81)</f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</row>
    <row r="82" spans="1:10" ht="33" customHeight="1">
      <c r="A82" s="233" t="s">
        <v>56</v>
      </c>
      <c r="B82" s="233"/>
      <c r="C82" s="30">
        <v>220</v>
      </c>
      <c r="D82" s="30"/>
      <c r="E82" s="56">
        <f aca="true" t="shared" si="12" ref="E82:J82">E84</f>
        <v>0</v>
      </c>
      <c r="F82" s="56">
        <f t="shared" si="12"/>
        <v>0</v>
      </c>
      <c r="G82" s="56">
        <f t="shared" si="12"/>
        <v>0</v>
      </c>
      <c r="H82" s="56">
        <f t="shared" si="12"/>
        <v>0</v>
      </c>
      <c r="I82" s="56">
        <f t="shared" si="12"/>
        <v>0</v>
      </c>
      <c r="J82" s="56">
        <f t="shared" si="12"/>
        <v>0</v>
      </c>
    </row>
    <row r="83" spans="1:10" ht="15">
      <c r="A83" s="236" t="s">
        <v>35</v>
      </c>
      <c r="B83" s="236"/>
      <c r="C83" s="25"/>
      <c r="D83" s="25"/>
      <c r="E83" s="46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</row>
    <row r="84" spans="1:10" ht="49.5" customHeight="1">
      <c r="A84" s="233" t="s">
        <v>130</v>
      </c>
      <c r="B84" s="233"/>
      <c r="C84" s="30"/>
      <c r="D84" s="30">
        <v>321</v>
      </c>
      <c r="E84" s="56">
        <f aca="true" t="shared" si="13" ref="E84:J84">SUM(E86)</f>
        <v>0</v>
      </c>
      <c r="F84" s="56">
        <f t="shared" si="13"/>
        <v>0</v>
      </c>
      <c r="G84" s="56">
        <f t="shared" si="13"/>
        <v>0</v>
      </c>
      <c r="H84" s="56">
        <f t="shared" si="13"/>
        <v>0</v>
      </c>
      <c r="I84" s="56">
        <f t="shared" si="13"/>
        <v>0</v>
      </c>
      <c r="J84" s="56">
        <f t="shared" si="13"/>
        <v>0</v>
      </c>
    </row>
    <row r="85" spans="1:10" ht="15">
      <c r="A85" s="237" t="s">
        <v>57</v>
      </c>
      <c r="B85" s="238"/>
      <c r="C85" s="25"/>
      <c r="D85" s="25" t="s">
        <v>50</v>
      </c>
      <c r="E85" s="46"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</row>
    <row r="86" spans="1:10" ht="30">
      <c r="A86" s="27">
        <v>262</v>
      </c>
      <c r="B86" s="28" t="s">
        <v>78</v>
      </c>
      <c r="C86" s="25"/>
      <c r="D86" s="25" t="s">
        <v>50</v>
      </c>
      <c r="E86" s="46">
        <f>SUM(F86:J86)</f>
        <v>0</v>
      </c>
      <c r="F86" s="46">
        <v>0</v>
      </c>
      <c r="G86" s="46">
        <v>0</v>
      </c>
      <c r="H86" s="46">
        <v>0</v>
      </c>
      <c r="I86" s="46">
        <v>0</v>
      </c>
      <c r="J86" s="46">
        <v>0</v>
      </c>
    </row>
    <row r="87" spans="1:10" ht="30.75" customHeight="1">
      <c r="A87" s="233" t="s">
        <v>58</v>
      </c>
      <c r="B87" s="233"/>
      <c r="C87" s="30">
        <v>230</v>
      </c>
      <c r="D87" s="30"/>
      <c r="E87" s="56">
        <f aca="true" t="shared" si="14" ref="E87:J87">E89+E95+E93</f>
        <v>57700</v>
      </c>
      <c r="F87" s="56">
        <f t="shared" si="14"/>
        <v>32700</v>
      </c>
      <c r="G87" s="56">
        <f t="shared" si="14"/>
        <v>0</v>
      </c>
      <c r="H87" s="56">
        <f t="shared" si="14"/>
        <v>0</v>
      </c>
      <c r="I87" s="56">
        <f t="shared" si="14"/>
        <v>25000</v>
      </c>
      <c r="J87" s="56">
        <f t="shared" si="14"/>
        <v>0</v>
      </c>
    </row>
    <row r="88" spans="1:10" ht="15">
      <c r="A88" s="236" t="s">
        <v>35</v>
      </c>
      <c r="B88" s="236"/>
      <c r="C88" s="25"/>
      <c r="D88" s="25"/>
      <c r="E88" s="46">
        <v>0</v>
      </c>
      <c r="F88" s="46">
        <v>0</v>
      </c>
      <c r="G88" s="46">
        <v>0</v>
      </c>
      <c r="H88" s="46">
        <v>0</v>
      </c>
      <c r="I88" s="46">
        <v>0</v>
      </c>
      <c r="J88" s="46">
        <v>0</v>
      </c>
    </row>
    <row r="89" spans="1:10" ht="37.5" customHeight="1">
      <c r="A89" s="233" t="s">
        <v>150</v>
      </c>
      <c r="B89" s="233"/>
      <c r="C89" s="30"/>
      <c r="D89" s="30">
        <v>851</v>
      </c>
      <c r="E89" s="56">
        <f aca="true" t="shared" si="15" ref="E89:J89">SUM(E91:E92)</f>
        <v>33600</v>
      </c>
      <c r="F89" s="56">
        <f t="shared" si="15"/>
        <v>32700</v>
      </c>
      <c r="G89" s="56">
        <f t="shared" si="15"/>
        <v>0</v>
      </c>
      <c r="H89" s="56">
        <f t="shared" si="15"/>
        <v>0</v>
      </c>
      <c r="I89" s="56">
        <f t="shared" si="15"/>
        <v>900</v>
      </c>
      <c r="J89" s="56">
        <f t="shared" si="15"/>
        <v>0</v>
      </c>
    </row>
    <row r="90" spans="1:10" ht="15">
      <c r="A90" s="235" t="s">
        <v>57</v>
      </c>
      <c r="B90" s="235"/>
      <c r="C90" s="25"/>
      <c r="D90" s="25" t="s">
        <v>50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</row>
    <row r="91" spans="1:10" s="12" customFormat="1" ht="15">
      <c r="A91" s="27">
        <v>290</v>
      </c>
      <c r="B91" s="26" t="s">
        <v>174</v>
      </c>
      <c r="C91" s="25"/>
      <c r="D91" s="25" t="s">
        <v>50</v>
      </c>
      <c r="E91" s="46">
        <f>SUM(F91:J91)</f>
        <v>14900</v>
      </c>
      <c r="F91" s="45">
        <v>14500</v>
      </c>
      <c r="G91" s="46">
        <v>0</v>
      </c>
      <c r="H91" s="46">
        <v>0</v>
      </c>
      <c r="I91" s="46">
        <v>400</v>
      </c>
      <c r="J91" s="46">
        <v>0</v>
      </c>
    </row>
    <row r="92" spans="1:10" s="12" customFormat="1" ht="15">
      <c r="A92" s="27">
        <v>290</v>
      </c>
      <c r="B92" s="26" t="s">
        <v>175</v>
      </c>
      <c r="C92" s="25"/>
      <c r="D92" s="25" t="s">
        <v>50</v>
      </c>
      <c r="E92" s="46">
        <f>SUM(F92:J92)</f>
        <v>18700</v>
      </c>
      <c r="F92" s="45">
        <v>18200</v>
      </c>
      <c r="G92" s="46">
        <v>0</v>
      </c>
      <c r="H92" s="46">
        <v>0</v>
      </c>
      <c r="I92" s="46">
        <v>500</v>
      </c>
      <c r="J92" s="46">
        <v>0</v>
      </c>
    </row>
    <row r="93" spans="1:10" s="12" customFormat="1" ht="36" customHeight="1">
      <c r="A93" s="141">
        <v>290</v>
      </c>
      <c r="B93" s="140" t="s">
        <v>268</v>
      </c>
      <c r="C93" s="30"/>
      <c r="D93" s="30">
        <v>852</v>
      </c>
      <c r="E93" s="56">
        <f aca="true" t="shared" si="16" ref="E93:J93">E94</f>
        <v>3000</v>
      </c>
      <c r="F93" s="56">
        <f t="shared" si="16"/>
        <v>0</v>
      </c>
      <c r="G93" s="56">
        <f t="shared" si="16"/>
        <v>0</v>
      </c>
      <c r="H93" s="56">
        <f t="shared" si="16"/>
        <v>0</v>
      </c>
      <c r="I93" s="56">
        <f t="shared" si="16"/>
        <v>3000</v>
      </c>
      <c r="J93" s="56">
        <f t="shared" si="16"/>
        <v>0</v>
      </c>
    </row>
    <row r="94" spans="1:10" s="12" customFormat="1" ht="15">
      <c r="A94" s="27"/>
      <c r="B94" s="26" t="s">
        <v>269</v>
      </c>
      <c r="C94" s="25"/>
      <c r="D94" s="25"/>
      <c r="E94" s="46">
        <f>SUM(F94:J94)</f>
        <v>3000</v>
      </c>
      <c r="F94" s="45">
        <v>0</v>
      </c>
      <c r="G94" s="46">
        <v>0</v>
      </c>
      <c r="H94" s="46">
        <v>0</v>
      </c>
      <c r="I94" s="46">
        <v>3000</v>
      </c>
      <c r="J94" s="46">
        <v>0</v>
      </c>
    </row>
    <row r="95" spans="1:10" s="12" customFormat="1" ht="37.5" customHeight="1">
      <c r="A95" s="233" t="s">
        <v>271</v>
      </c>
      <c r="B95" s="233"/>
      <c r="C95" s="30"/>
      <c r="D95" s="30">
        <v>853</v>
      </c>
      <c r="E95" s="56">
        <f aca="true" t="shared" si="17" ref="E95:J95">SUM(E97:E106)</f>
        <v>21100</v>
      </c>
      <c r="F95" s="56">
        <f t="shared" si="17"/>
        <v>0</v>
      </c>
      <c r="G95" s="56">
        <f t="shared" si="17"/>
        <v>0</v>
      </c>
      <c r="H95" s="56">
        <f t="shared" si="17"/>
        <v>0</v>
      </c>
      <c r="I95" s="56">
        <f t="shared" si="17"/>
        <v>21100</v>
      </c>
      <c r="J95" s="56">
        <f t="shared" si="17"/>
        <v>0</v>
      </c>
    </row>
    <row r="96" spans="1:10" s="12" customFormat="1" ht="14.25" customHeight="1">
      <c r="A96" s="235" t="s">
        <v>57</v>
      </c>
      <c r="B96" s="235"/>
      <c r="C96" s="25"/>
      <c r="D96" s="25" t="s">
        <v>50</v>
      </c>
      <c r="E96" s="46"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</row>
    <row r="97" spans="1:10" s="12" customFormat="1" ht="15">
      <c r="A97" s="27">
        <v>290</v>
      </c>
      <c r="B97" s="26" t="s">
        <v>189</v>
      </c>
      <c r="C97" s="25"/>
      <c r="D97" s="25" t="s">
        <v>50</v>
      </c>
      <c r="E97" s="46">
        <f>SUM(E102+E103+E104+E105+E106)</f>
        <v>0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</row>
    <row r="98" spans="1:10" s="12" customFormat="1" ht="15">
      <c r="A98" s="27"/>
      <c r="B98" s="26" t="s">
        <v>185</v>
      </c>
      <c r="C98" s="25"/>
      <c r="D98" s="25" t="s">
        <v>187</v>
      </c>
      <c r="E98" s="46" t="s">
        <v>187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</row>
    <row r="99" spans="1:10" s="12" customFormat="1" ht="15">
      <c r="A99" s="27">
        <v>290</v>
      </c>
      <c r="B99" s="28" t="s">
        <v>197</v>
      </c>
      <c r="C99" s="25"/>
      <c r="D99" s="25" t="s">
        <v>50</v>
      </c>
      <c r="E99" s="46">
        <f aca="true" t="shared" si="18" ref="E99:E106">SUM(F99:J99)</f>
        <v>0</v>
      </c>
      <c r="F99" s="46">
        <v>0</v>
      </c>
      <c r="G99" s="46">
        <v>0</v>
      </c>
      <c r="H99" s="46">
        <v>0</v>
      </c>
      <c r="I99" s="46">
        <v>0</v>
      </c>
      <c r="J99" s="46">
        <v>0</v>
      </c>
    </row>
    <row r="100" spans="1:10" s="12" customFormat="1" ht="15">
      <c r="A100" s="27">
        <v>290</v>
      </c>
      <c r="B100" s="28" t="s">
        <v>272</v>
      </c>
      <c r="C100" s="25"/>
      <c r="D100" s="25" t="s">
        <v>50</v>
      </c>
      <c r="E100" s="46">
        <f t="shared" si="18"/>
        <v>21100</v>
      </c>
      <c r="F100" s="46">
        <v>0</v>
      </c>
      <c r="G100" s="46">
        <v>0</v>
      </c>
      <c r="H100" s="46">
        <v>0</v>
      </c>
      <c r="I100" s="46">
        <v>21100</v>
      </c>
      <c r="J100" s="46">
        <v>0</v>
      </c>
    </row>
    <row r="101" spans="1:10" s="12" customFormat="1" ht="30">
      <c r="A101" s="27">
        <v>290</v>
      </c>
      <c r="B101" s="28" t="s">
        <v>176</v>
      </c>
      <c r="C101" s="25"/>
      <c r="D101" s="25" t="s">
        <v>50</v>
      </c>
      <c r="E101" s="46">
        <f>SUM(F101:J101)</f>
        <v>0</v>
      </c>
      <c r="F101" s="45"/>
      <c r="G101" s="46">
        <v>0</v>
      </c>
      <c r="H101" s="46">
        <v>0</v>
      </c>
      <c r="I101" s="46">
        <v>0</v>
      </c>
      <c r="J101" s="46">
        <v>0</v>
      </c>
    </row>
    <row r="102" spans="1:10" s="12" customFormat="1" ht="15">
      <c r="A102" s="26" t="s">
        <v>82</v>
      </c>
      <c r="B102" s="28" t="s">
        <v>161</v>
      </c>
      <c r="C102" s="25"/>
      <c r="D102" s="25" t="s">
        <v>50</v>
      </c>
      <c r="E102" s="46">
        <f t="shared" si="18"/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</row>
    <row r="103" spans="1:10" s="12" customFormat="1" ht="30">
      <c r="A103" s="26" t="s">
        <v>83</v>
      </c>
      <c r="B103" s="28" t="s">
        <v>162</v>
      </c>
      <c r="C103" s="25"/>
      <c r="D103" s="25" t="s">
        <v>50</v>
      </c>
      <c r="E103" s="46">
        <f t="shared" si="18"/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</row>
    <row r="104" spans="1:10" s="12" customFormat="1" ht="15">
      <c r="A104" s="26" t="s">
        <v>163</v>
      </c>
      <c r="B104" s="28" t="s">
        <v>166</v>
      </c>
      <c r="C104" s="25"/>
      <c r="D104" s="25" t="s">
        <v>50</v>
      </c>
      <c r="E104" s="46">
        <f t="shared" si="18"/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</row>
    <row r="105" spans="1:10" s="12" customFormat="1" ht="30">
      <c r="A105" s="26" t="s">
        <v>164</v>
      </c>
      <c r="B105" s="28" t="s">
        <v>167</v>
      </c>
      <c r="C105" s="26"/>
      <c r="D105" s="25" t="s">
        <v>50</v>
      </c>
      <c r="E105" s="46">
        <f t="shared" si="18"/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s="12" customFormat="1" ht="15">
      <c r="A106" s="26" t="s">
        <v>165</v>
      </c>
      <c r="B106" s="28" t="s">
        <v>168</v>
      </c>
      <c r="C106" s="26"/>
      <c r="D106" s="25" t="s">
        <v>50</v>
      </c>
      <c r="E106" s="46">
        <f t="shared" si="18"/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</row>
    <row r="107" spans="1:10" s="12" customFormat="1" ht="48.75" customHeight="1">
      <c r="A107" s="233" t="s">
        <v>59</v>
      </c>
      <c r="B107" s="233"/>
      <c r="C107" s="30">
        <v>250</v>
      </c>
      <c r="D107" s="30"/>
      <c r="E107" s="56">
        <f aca="true" t="shared" si="19" ref="E107:J107">E108</f>
        <v>0</v>
      </c>
      <c r="F107" s="56">
        <f t="shared" si="19"/>
        <v>0</v>
      </c>
      <c r="G107" s="56">
        <f t="shared" si="19"/>
        <v>0</v>
      </c>
      <c r="H107" s="56">
        <f t="shared" si="19"/>
        <v>0</v>
      </c>
      <c r="I107" s="56">
        <f t="shared" si="19"/>
        <v>0</v>
      </c>
      <c r="J107" s="56">
        <f t="shared" si="19"/>
        <v>0</v>
      </c>
    </row>
    <row r="108" spans="1:10" s="12" customFormat="1" ht="45" customHeight="1">
      <c r="A108" s="233" t="s">
        <v>149</v>
      </c>
      <c r="B108" s="233"/>
      <c r="C108" s="30"/>
      <c r="D108" s="30">
        <v>831</v>
      </c>
      <c r="E108" s="56">
        <f aca="true" t="shared" si="20" ref="E108:J108">E110+E111</f>
        <v>0</v>
      </c>
      <c r="F108" s="56">
        <f t="shared" si="20"/>
        <v>0</v>
      </c>
      <c r="G108" s="56">
        <f t="shared" si="20"/>
        <v>0</v>
      </c>
      <c r="H108" s="56">
        <f t="shared" si="20"/>
        <v>0</v>
      </c>
      <c r="I108" s="56">
        <f t="shared" si="20"/>
        <v>0</v>
      </c>
      <c r="J108" s="56">
        <f t="shared" si="20"/>
        <v>0</v>
      </c>
    </row>
    <row r="109" spans="1:10" ht="15">
      <c r="A109" s="235" t="s">
        <v>57</v>
      </c>
      <c r="B109" s="235"/>
      <c r="C109" s="25"/>
      <c r="D109" s="25" t="s">
        <v>50</v>
      </c>
      <c r="E109" s="46"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</row>
    <row r="110" spans="1:10" ht="30">
      <c r="A110" s="27">
        <v>262</v>
      </c>
      <c r="B110" s="28" t="s">
        <v>78</v>
      </c>
      <c r="C110" s="25"/>
      <c r="D110" s="25" t="s">
        <v>50</v>
      </c>
      <c r="E110" s="46">
        <f>SUM(F110:J110)</f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</row>
    <row r="111" spans="1:10" ht="15">
      <c r="A111" s="27">
        <v>290</v>
      </c>
      <c r="B111" s="26" t="s">
        <v>81</v>
      </c>
      <c r="C111" s="25"/>
      <c r="D111" s="25" t="s">
        <v>50</v>
      </c>
      <c r="E111" s="46">
        <f>SUM(F111:J111)</f>
        <v>0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</row>
    <row r="112" spans="1:10" s="33" customFormat="1" ht="45" customHeight="1">
      <c r="A112" s="233" t="s">
        <v>60</v>
      </c>
      <c r="B112" s="233"/>
      <c r="C112" s="30">
        <v>260</v>
      </c>
      <c r="D112" s="30" t="s">
        <v>50</v>
      </c>
      <c r="E112" s="56">
        <f aca="true" t="shared" si="21" ref="E112:J112">E113+E123</f>
        <v>4530197</v>
      </c>
      <c r="F112" s="56">
        <f t="shared" si="21"/>
        <v>3521877</v>
      </c>
      <c r="G112" s="56">
        <f t="shared" si="21"/>
        <v>506000</v>
      </c>
      <c r="H112" s="56">
        <f t="shared" si="21"/>
        <v>0</v>
      </c>
      <c r="I112" s="56">
        <f t="shared" si="21"/>
        <v>502320</v>
      </c>
      <c r="J112" s="56">
        <f t="shared" si="21"/>
        <v>0</v>
      </c>
    </row>
    <row r="113" spans="1:10" ht="58.5" customHeight="1">
      <c r="A113" s="233" t="s">
        <v>148</v>
      </c>
      <c r="B113" s="233"/>
      <c r="C113" s="30"/>
      <c r="D113" s="30">
        <v>243</v>
      </c>
      <c r="E113" s="54">
        <f aca="true" t="shared" si="22" ref="E113:J113">SUM(E115:E122)</f>
        <v>0</v>
      </c>
      <c r="F113" s="54">
        <f t="shared" si="22"/>
        <v>0</v>
      </c>
      <c r="G113" s="54">
        <f t="shared" si="22"/>
        <v>0</v>
      </c>
      <c r="H113" s="54">
        <f t="shared" si="22"/>
        <v>0</v>
      </c>
      <c r="I113" s="54">
        <f t="shared" si="22"/>
        <v>0</v>
      </c>
      <c r="J113" s="54">
        <f t="shared" si="22"/>
        <v>0</v>
      </c>
    </row>
    <row r="114" spans="1:10" ht="15">
      <c r="A114" s="234" t="s">
        <v>57</v>
      </c>
      <c r="B114" s="234"/>
      <c r="C114" s="25"/>
      <c r="D114" s="25" t="s">
        <v>50</v>
      </c>
      <c r="E114" s="46"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</row>
    <row r="115" spans="1:10" ht="15" customHeight="1">
      <c r="A115" s="32">
        <v>222</v>
      </c>
      <c r="B115" s="35" t="s">
        <v>135</v>
      </c>
      <c r="C115" s="35"/>
      <c r="D115" s="25" t="s">
        <v>50</v>
      </c>
      <c r="E115" s="46">
        <f>SUM(F115:J115)</f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</row>
    <row r="116" spans="1:10" ht="30">
      <c r="A116" s="32">
        <v>224</v>
      </c>
      <c r="B116" s="36" t="s">
        <v>143</v>
      </c>
      <c r="C116" s="36"/>
      <c r="D116" s="25" t="s">
        <v>50</v>
      </c>
      <c r="E116" s="46">
        <f aca="true" t="shared" si="23" ref="E116:E122">SUM(F116:J116)</f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</row>
    <row r="117" spans="1:10" ht="15" customHeight="1">
      <c r="A117" s="32">
        <v>225</v>
      </c>
      <c r="B117" s="35" t="s">
        <v>131</v>
      </c>
      <c r="C117" s="35"/>
      <c r="D117" s="25" t="s">
        <v>50</v>
      </c>
      <c r="E117" s="46">
        <f t="shared" si="23"/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</row>
    <row r="118" spans="1:10" ht="15" customHeight="1">
      <c r="A118" s="32" t="s">
        <v>132</v>
      </c>
      <c r="B118" s="36" t="s">
        <v>133</v>
      </c>
      <c r="C118" s="36"/>
      <c r="D118" s="25" t="s">
        <v>50</v>
      </c>
      <c r="E118" s="46">
        <f t="shared" si="23"/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</row>
    <row r="119" spans="1:10" ht="15">
      <c r="A119" s="32">
        <v>226</v>
      </c>
      <c r="B119" s="39" t="s">
        <v>134</v>
      </c>
      <c r="C119" s="39"/>
      <c r="D119" s="25" t="s">
        <v>50</v>
      </c>
      <c r="E119" s="46">
        <f t="shared" si="23"/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</row>
    <row r="120" spans="1:10" ht="15">
      <c r="A120" s="27">
        <v>290</v>
      </c>
      <c r="B120" s="26" t="s">
        <v>81</v>
      </c>
      <c r="C120" s="25"/>
      <c r="D120" s="25" t="s">
        <v>50</v>
      </c>
      <c r="E120" s="46">
        <f t="shared" si="23"/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5" customHeight="1">
      <c r="A121" s="32">
        <v>310</v>
      </c>
      <c r="B121" s="39" t="s">
        <v>144</v>
      </c>
      <c r="C121" s="39"/>
      <c r="D121" s="25" t="s">
        <v>50</v>
      </c>
      <c r="E121" s="46">
        <f t="shared" si="23"/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15" customHeight="1">
      <c r="A122" s="32">
        <v>340</v>
      </c>
      <c r="B122" s="39" t="s">
        <v>145</v>
      </c>
      <c r="C122" s="39"/>
      <c r="D122" s="25" t="s">
        <v>50</v>
      </c>
      <c r="E122" s="46">
        <f t="shared" si="23"/>
        <v>0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</row>
    <row r="123" spans="1:10" ht="45" customHeight="1">
      <c r="A123" s="233" t="s">
        <v>147</v>
      </c>
      <c r="B123" s="233"/>
      <c r="C123" s="30"/>
      <c r="D123" s="30">
        <v>244</v>
      </c>
      <c r="E123" s="54">
        <f>SUM(E125+E130+E129+E134+E135+E140+E145+E149+E154)</f>
        <v>4530197</v>
      </c>
      <c r="F123" s="54">
        <f>SUM(F125+F130+F129+F134+F135+F140+F145+F149+F154)</f>
        <v>3521877</v>
      </c>
      <c r="G123" s="54">
        <f>SUM(G125+G130+G129+G134+G135+G140+G145+G149+G154)</f>
        <v>506000</v>
      </c>
      <c r="H123" s="54">
        <f>SUM(H125+H130+H129+H134+H135+H140+H145+H149+H154)</f>
        <v>0</v>
      </c>
      <c r="I123" s="54">
        <f>SUM(I125+I130+I129+I134+I135+I140+I145+I149+I154)</f>
        <v>502320</v>
      </c>
      <c r="J123" s="46">
        <v>0</v>
      </c>
    </row>
    <row r="124" spans="1:10" ht="15">
      <c r="A124" s="228" t="s">
        <v>57</v>
      </c>
      <c r="B124" s="229"/>
      <c r="C124" s="25"/>
      <c r="D124" s="25" t="s">
        <v>50</v>
      </c>
      <c r="E124" s="46">
        <v>0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</row>
    <row r="125" spans="1:10" ht="15" customHeight="1">
      <c r="A125" s="92">
        <v>221</v>
      </c>
      <c r="B125" s="93" t="s">
        <v>193</v>
      </c>
      <c r="C125" s="94"/>
      <c r="D125" s="87" t="s">
        <v>50</v>
      </c>
      <c r="E125" s="88">
        <f aca="true" t="shared" si="24" ref="E125:J125">SUM(E127+E128)</f>
        <v>80000</v>
      </c>
      <c r="F125" s="88">
        <f t="shared" si="24"/>
        <v>80000</v>
      </c>
      <c r="G125" s="88">
        <f t="shared" si="24"/>
        <v>0</v>
      </c>
      <c r="H125" s="88">
        <f t="shared" si="24"/>
        <v>0</v>
      </c>
      <c r="I125" s="88">
        <f t="shared" si="24"/>
        <v>0</v>
      </c>
      <c r="J125" s="88">
        <f t="shared" si="24"/>
        <v>0</v>
      </c>
    </row>
    <row r="126" spans="1:10" ht="15" customHeight="1">
      <c r="A126" s="32"/>
      <c r="B126" s="75" t="s">
        <v>185</v>
      </c>
      <c r="C126" s="34"/>
      <c r="D126" s="25" t="s">
        <v>187</v>
      </c>
      <c r="E126" s="46" t="s">
        <v>187</v>
      </c>
      <c r="F126" s="46">
        <v>0</v>
      </c>
      <c r="G126" s="46">
        <v>0</v>
      </c>
      <c r="H126" s="46">
        <v>0</v>
      </c>
      <c r="I126" s="46">
        <v>0</v>
      </c>
      <c r="J126" s="46">
        <v>0</v>
      </c>
    </row>
    <row r="127" spans="1:10" ht="15" customHeight="1">
      <c r="A127" s="32">
        <v>221</v>
      </c>
      <c r="B127" s="106" t="s">
        <v>205</v>
      </c>
      <c r="C127" s="34"/>
      <c r="D127" s="25" t="s">
        <v>187</v>
      </c>
      <c r="E127" s="46">
        <f>SUM(F127:J127)</f>
        <v>80000</v>
      </c>
      <c r="F127" s="45">
        <v>80000</v>
      </c>
      <c r="G127" s="46">
        <v>0</v>
      </c>
      <c r="H127" s="46">
        <v>0</v>
      </c>
      <c r="I127" s="46"/>
      <c r="J127" s="46">
        <v>0</v>
      </c>
    </row>
    <row r="128" spans="1:10" ht="15" customHeight="1">
      <c r="A128" s="32" t="s">
        <v>180</v>
      </c>
      <c r="B128" s="106" t="s">
        <v>206</v>
      </c>
      <c r="C128" s="34"/>
      <c r="D128" s="25" t="s">
        <v>50</v>
      </c>
      <c r="E128" s="46">
        <f>SUM(F128:J128)</f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</row>
    <row r="129" spans="1:10" ht="15" customHeight="1">
      <c r="A129" s="32">
        <v>222</v>
      </c>
      <c r="B129" s="105" t="s">
        <v>77</v>
      </c>
      <c r="C129" s="35"/>
      <c r="D129" s="25" t="s">
        <v>50</v>
      </c>
      <c r="E129" s="46">
        <f>SUM(F129:J129)</f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</row>
    <row r="130" spans="1:10" ht="15">
      <c r="A130" s="92">
        <v>223</v>
      </c>
      <c r="B130" s="95" t="s">
        <v>136</v>
      </c>
      <c r="C130" s="96"/>
      <c r="D130" s="87" t="s">
        <v>50</v>
      </c>
      <c r="E130" s="88">
        <f aca="true" t="shared" si="25" ref="E130:J130">SUM(E131:E133)</f>
        <v>2112761</v>
      </c>
      <c r="F130" s="88">
        <f t="shared" si="25"/>
        <v>2048600</v>
      </c>
      <c r="G130" s="88">
        <f t="shared" si="25"/>
        <v>0</v>
      </c>
      <c r="H130" s="88">
        <f t="shared" si="25"/>
        <v>0</v>
      </c>
      <c r="I130" s="88">
        <f t="shared" si="25"/>
        <v>64161</v>
      </c>
      <c r="J130" s="88">
        <f t="shared" si="25"/>
        <v>0</v>
      </c>
    </row>
    <row r="131" spans="1:10" ht="15" customHeight="1">
      <c r="A131" s="32" t="s">
        <v>137</v>
      </c>
      <c r="B131" s="104" t="s">
        <v>138</v>
      </c>
      <c r="C131" s="37"/>
      <c r="D131" s="25" t="s">
        <v>50</v>
      </c>
      <c r="E131" s="46">
        <f>SUM(F131:J131)</f>
        <v>1303800</v>
      </c>
      <c r="F131" s="45">
        <v>1268800</v>
      </c>
      <c r="G131" s="46">
        <v>0</v>
      </c>
      <c r="H131" s="46">
        <v>0</v>
      </c>
      <c r="I131" s="45">
        <v>35000</v>
      </c>
      <c r="J131" s="46">
        <v>0</v>
      </c>
    </row>
    <row r="132" spans="1:10" ht="15" customHeight="1">
      <c r="A132" s="32" t="s">
        <v>139</v>
      </c>
      <c r="B132" s="104" t="s">
        <v>140</v>
      </c>
      <c r="C132" s="37"/>
      <c r="D132" s="25" t="s">
        <v>50</v>
      </c>
      <c r="E132" s="46">
        <f>SUM(F132:J132)</f>
        <v>654224</v>
      </c>
      <c r="F132" s="45">
        <v>627400</v>
      </c>
      <c r="G132" s="46">
        <v>0</v>
      </c>
      <c r="H132" s="46">
        <v>0</v>
      </c>
      <c r="I132" s="45">
        <v>26824</v>
      </c>
      <c r="J132" s="46">
        <v>0</v>
      </c>
    </row>
    <row r="133" spans="1:10" ht="15" customHeight="1">
      <c r="A133" s="32" t="s">
        <v>141</v>
      </c>
      <c r="B133" s="104" t="s">
        <v>142</v>
      </c>
      <c r="C133" s="37"/>
      <c r="D133" s="25" t="s">
        <v>50</v>
      </c>
      <c r="E133" s="46">
        <f>SUM(F133:J133)</f>
        <v>154737</v>
      </c>
      <c r="F133" s="45">
        <v>152400</v>
      </c>
      <c r="G133" s="46">
        <v>0</v>
      </c>
      <c r="H133" s="46">
        <v>0</v>
      </c>
      <c r="I133" s="45">
        <v>2337</v>
      </c>
      <c r="J133" s="46">
        <v>0</v>
      </c>
    </row>
    <row r="134" spans="1:10" ht="18" customHeight="1">
      <c r="A134" s="32">
        <v>224</v>
      </c>
      <c r="B134" s="58" t="s">
        <v>143</v>
      </c>
      <c r="C134" s="38"/>
      <c r="D134" s="25" t="s">
        <v>50</v>
      </c>
      <c r="E134" s="46">
        <f>SUM(F134:J134)</f>
        <v>0</v>
      </c>
      <c r="F134" s="46">
        <v>0</v>
      </c>
      <c r="G134" s="46">
        <v>0</v>
      </c>
      <c r="H134" s="46">
        <v>0</v>
      </c>
      <c r="I134" s="46">
        <v>0</v>
      </c>
      <c r="J134" s="46">
        <v>0</v>
      </c>
    </row>
    <row r="135" spans="1:10" ht="25.5" customHeight="1">
      <c r="A135" s="92">
        <v>225</v>
      </c>
      <c r="B135" s="97" t="s">
        <v>194</v>
      </c>
      <c r="C135" s="98"/>
      <c r="D135" s="87" t="s">
        <v>50</v>
      </c>
      <c r="E135" s="88">
        <f aca="true" t="shared" si="26" ref="E135:J135">SUM(E137+E138+E139)</f>
        <v>862929</v>
      </c>
      <c r="F135" s="88">
        <f t="shared" si="26"/>
        <v>226000</v>
      </c>
      <c r="G135" s="88">
        <f t="shared" si="26"/>
        <v>506000</v>
      </c>
      <c r="H135" s="88">
        <f t="shared" si="26"/>
        <v>0</v>
      </c>
      <c r="I135" s="88">
        <f t="shared" si="26"/>
        <v>130929</v>
      </c>
      <c r="J135" s="88">
        <f t="shared" si="26"/>
        <v>0</v>
      </c>
    </row>
    <row r="136" spans="1:10" ht="18" customHeight="1">
      <c r="A136" s="32"/>
      <c r="B136" s="78" t="s">
        <v>185</v>
      </c>
      <c r="C136" s="38"/>
      <c r="D136" s="25" t="s">
        <v>50</v>
      </c>
      <c r="E136" s="46">
        <v>0</v>
      </c>
      <c r="F136" s="46">
        <v>0</v>
      </c>
      <c r="G136" s="46">
        <v>0</v>
      </c>
      <c r="H136" s="46">
        <v>0</v>
      </c>
      <c r="I136" s="46">
        <v>0</v>
      </c>
      <c r="J136" s="46">
        <v>0</v>
      </c>
    </row>
    <row r="137" spans="1:10" ht="18" customHeight="1">
      <c r="A137" s="32">
        <v>225</v>
      </c>
      <c r="B137" s="107" t="s">
        <v>203</v>
      </c>
      <c r="C137" s="38"/>
      <c r="D137" s="25" t="s">
        <v>50</v>
      </c>
      <c r="E137" s="46">
        <f>SUM(F137:J137)</f>
        <v>362929</v>
      </c>
      <c r="F137" s="45">
        <v>226000</v>
      </c>
      <c r="G137" s="45">
        <v>6000</v>
      </c>
      <c r="H137" s="46">
        <v>0</v>
      </c>
      <c r="I137" s="45">
        <v>130929</v>
      </c>
      <c r="J137" s="46">
        <v>0</v>
      </c>
    </row>
    <row r="138" spans="1:10" ht="25.5" customHeight="1">
      <c r="A138" s="32" t="s">
        <v>146</v>
      </c>
      <c r="B138" s="107" t="s">
        <v>204</v>
      </c>
      <c r="C138" s="35"/>
      <c r="D138" s="25" t="s">
        <v>50</v>
      </c>
      <c r="E138" s="46">
        <f>SUM(F138:J138)</f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</row>
    <row r="139" spans="1:10" ht="28.5" customHeight="1">
      <c r="A139" s="32" t="s">
        <v>132</v>
      </c>
      <c r="B139" s="108" t="s">
        <v>133</v>
      </c>
      <c r="C139" s="36"/>
      <c r="D139" s="25" t="s">
        <v>50</v>
      </c>
      <c r="E139" s="46">
        <f>SUM(F139:J139)</f>
        <v>500000</v>
      </c>
      <c r="F139" s="46">
        <v>0</v>
      </c>
      <c r="G139" s="46">
        <v>500000</v>
      </c>
      <c r="H139" s="46">
        <v>0</v>
      </c>
      <c r="I139" s="46">
        <v>0</v>
      </c>
      <c r="J139" s="46">
        <v>0</v>
      </c>
    </row>
    <row r="140" spans="1:10" ht="15" customHeight="1">
      <c r="A140" s="92">
        <v>226</v>
      </c>
      <c r="B140" s="99" t="s">
        <v>195</v>
      </c>
      <c r="C140" s="96"/>
      <c r="D140" s="87" t="s">
        <v>50</v>
      </c>
      <c r="E140" s="88">
        <f>SUM(E143+E144+E142)</f>
        <v>273307</v>
      </c>
      <c r="F140" s="88">
        <f>SUM(F143+F144+F142)</f>
        <v>176077</v>
      </c>
      <c r="G140" s="88">
        <f>SUM(G143+G144+G142)</f>
        <v>0</v>
      </c>
      <c r="H140" s="88">
        <f>SUM(H143+H144+H142)</f>
        <v>0</v>
      </c>
      <c r="I140" s="88">
        <f>SUM(I143+I144+I142)</f>
        <v>97230</v>
      </c>
      <c r="J140" s="88">
        <f>SUM(J143+J144)</f>
        <v>0</v>
      </c>
    </row>
    <row r="141" spans="1:10" ht="15" customHeight="1">
      <c r="A141" s="49"/>
      <c r="B141" s="79" t="s">
        <v>185</v>
      </c>
      <c r="C141" s="36"/>
      <c r="D141" s="25"/>
      <c r="E141" s="46">
        <v>0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</row>
    <row r="142" spans="1:10" ht="22.5" customHeight="1">
      <c r="A142" s="49">
        <v>226</v>
      </c>
      <c r="B142" s="104" t="s">
        <v>239</v>
      </c>
      <c r="C142" s="36"/>
      <c r="D142" s="25"/>
      <c r="E142" s="46">
        <f>SUM(F142:I142)</f>
        <v>224530</v>
      </c>
      <c r="F142" s="45">
        <v>127300</v>
      </c>
      <c r="G142" s="46">
        <v>0</v>
      </c>
      <c r="H142" s="46">
        <v>0</v>
      </c>
      <c r="I142" s="45">
        <v>97230</v>
      </c>
      <c r="J142" s="46">
        <v>0</v>
      </c>
    </row>
    <row r="143" spans="1:10" ht="25.5">
      <c r="A143" s="49" t="s">
        <v>152</v>
      </c>
      <c r="B143" s="104" t="s">
        <v>207</v>
      </c>
      <c r="C143" s="39"/>
      <c r="D143" s="25" t="s">
        <v>50</v>
      </c>
      <c r="E143" s="46">
        <f>SUM(F143:J143)</f>
        <v>15000</v>
      </c>
      <c r="F143" s="45">
        <v>15000</v>
      </c>
      <c r="G143" s="46">
        <v>0</v>
      </c>
      <c r="H143" s="46">
        <v>0</v>
      </c>
      <c r="I143" s="46">
        <v>0</v>
      </c>
      <c r="J143" s="46">
        <v>0</v>
      </c>
    </row>
    <row r="144" spans="1:10" ht="15">
      <c r="A144" s="49" t="s">
        <v>177</v>
      </c>
      <c r="B144" s="104" t="s">
        <v>208</v>
      </c>
      <c r="C144" s="39"/>
      <c r="D144" s="25" t="s">
        <v>50</v>
      </c>
      <c r="E144" s="46">
        <f>SUM(F144:J144)</f>
        <v>33777</v>
      </c>
      <c r="F144" s="45">
        <v>33777</v>
      </c>
      <c r="G144" s="46">
        <v>0</v>
      </c>
      <c r="H144" s="46">
        <v>0</v>
      </c>
      <c r="I144" s="46">
        <v>0</v>
      </c>
      <c r="J144" s="46">
        <v>0</v>
      </c>
    </row>
    <row r="145" spans="1:10" ht="15">
      <c r="A145" s="100">
        <v>290</v>
      </c>
      <c r="B145" s="99" t="s">
        <v>196</v>
      </c>
      <c r="C145" s="101"/>
      <c r="D145" s="87" t="s">
        <v>50</v>
      </c>
      <c r="E145" s="88">
        <f aca="true" t="shared" si="27" ref="E145:J145">SUM(E147+E148)</f>
        <v>6000</v>
      </c>
      <c r="F145" s="88">
        <f t="shared" si="27"/>
        <v>0</v>
      </c>
      <c r="G145" s="88">
        <f t="shared" si="27"/>
        <v>0</v>
      </c>
      <c r="H145" s="88">
        <f t="shared" si="27"/>
        <v>0</v>
      </c>
      <c r="I145" s="88">
        <f t="shared" si="27"/>
        <v>6000</v>
      </c>
      <c r="J145" s="88">
        <f t="shared" si="27"/>
        <v>0</v>
      </c>
    </row>
    <row r="146" spans="1:10" ht="15">
      <c r="A146" s="76"/>
      <c r="B146" s="79" t="s">
        <v>185</v>
      </c>
      <c r="C146" s="77"/>
      <c r="D146" s="25"/>
      <c r="E146" s="46">
        <v>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</row>
    <row r="147" spans="1:10" ht="15">
      <c r="A147" s="76">
        <v>290</v>
      </c>
      <c r="B147" s="104" t="s">
        <v>209</v>
      </c>
      <c r="C147" s="77"/>
      <c r="D147" s="25" t="s">
        <v>50</v>
      </c>
      <c r="E147" s="46">
        <f>SUM(F147:J147)</f>
        <v>6000</v>
      </c>
      <c r="F147" s="46">
        <v>0</v>
      </c>
      <c r="G147" s="46">
        <v>0</v>
      </c>
      <c r="H147" s="46">
        <v>0</v>
      </c>
      <c r="I147" s="57">
        <v>6000</v>
      </c>
      <c r="J147" s="46">
        <v>0</v>
      </c>
    </row>
    <row r="148" spans="1:10" ht="15">
      <c r="A148" s="67" t="s">
        <v>163</v>
      </c>
      <c r="B148" s="109" t="s">
        <v>210</v>
      </c>
      <c r="C148" s="50"/>
      <c r="D148" s="25" t="s">
        <v>50</v>
      </c>
      <c r="E148" s="46">
        <f>SUM(F148:J148)</f>
        <v>0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</row>
    <row r="149" spans="1:10" ht="15">
      <c r="A149" s="102">
        <v>310</v>
      </c>
      <c r="B149" s="99" t="s">
        <v>198</v>
      </c>
      <c r="C149" s="103"/>
      <c r="D149" s="87"/>
      <c r="E149" s="88">
        <f>SUM(E151+E153+E152)</f>
        <v>915700</v>
      </c>
      <c r="F149" s="88">
        <f>SUM(F151+F153)</f>
        <v>850700</v>
      </c>
      <c r="G149" s="88">
        <f>G152</f>
        <v>0</v>
      </c>
      <c r="H149" s="88">
        <f>SUM(H151+H153)</f>
        <v>0</v>
      </c>
      <c r="I149" s="88">
        <f>SUM(I151+I153)</f>
        <v>65000</v>
      </c>
      <c r="J149" s="88">
        <f>SUM(J151+J153)</f>
        <v>0</v>
      </c>
    </row>
    <row r="150" spans="1:10" ht="15">
      <c r="A150" s="67"/>
      <c r="B150" s="80" t="s">
        <v>185</v>
      </c>
      <c r="C150" s="50"/>
      <c r="D150" s="25"/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</row>
    <row r="151" spans="1:10" ht="15">
      <c r="A151" s="67">
        <v>310</v>
      </c>
      <c r="B151" s="104" t="s">
        <v>211</v>
      </c>
      <c r="C151" s="50"/>
      <c r="D151" s="25" t="s">
        <v>50</v>
      </c>
      <c r="E151" s="46">
        <f>SUM(F151:J151)</f>
        <v>105000</v>
      </c>
      <c r="F151" s="57">
        <v>40000</v>
      </c>
      <c r="G151" s="46">
        <v>0</v>
      </c>
      <c r="H151" s="46">
        <v>0</v>
      </c>
      <c r="I151" s="57">
        <v>65000</v>
      </c>
      <c r="J151" s="46">
        <v>0</v>
      </c>
    </row>
    <row r="152" spans="1:10" ht="25.5">
      <c r="A152" s="155" t="s">
        <v>286</v>
      </c>
      <c r="B152" s="104" t="s">
        <v>287</v>
      </c>
      <c r="C152" s="156"/>
      <c r="D152" s="25"/>
      <c r="E152" s="46">
        <f>G152</f>
        <v>0</v>
      </c>
      <c r="F152" s="46">
        <v>0</v>
      </c>
      <c r="G152" s="46">
        <v>0</v>
      </c>
      <c r="H152" s="46">
        <v>0</v>
      </c>
      <c r="I152" s="46">
        <v>0</v>
      </c>
      <c r="J152" s="46">
        <v>0</v>
      </c>
    </row>
    <row r="153" spans="1:10" ht="30" customHeight="1">
      <c r="A153" s="32" t="s">
        <v>178</v>
      </c>
      <c r="B153" s="104" t="s">
        <v>212</v>
      </c>
      <c r="C153" s="39"/>
      <c r="D153" s="25" t="s">
        <v>50</v>
      </c>
      <c r="E153" s="46">
        <f>SUM(F153:J153)</f>
        <v>810700</v>
      </c>
      <c r="F153" s="45">
        <v>810700</v>
      </c>
      <c r="G153" s="46">
        <v>0</v>
      </c>
      <c r="H153" s="46">
        <v>0</v>
      </c>
      <c r="I153" s="46">
        <v>0</v>
      </c>
      <c r="J153" s="46">
        <v>0</v>
      </c>
    </row>
    <row r="154" spans="1:10" ht="30" customHeight="1">
      <c r="A154" s="92">
        <v>340</v>
      </c>
      <c r="B154" s="99" t="s">
        <v>199</v>
      </c>
      <c r="C154" s="101"/>
      <c r="D154" s="87"/>
      <c r="E154" s="88">
        <f aca="true" t="shared" si="28" ref="E154:J154">SUM(E156+E157)</f>
        <v>279500</v>
      </c>
      <c r="F154" s="88">
        <f t="shared" si="28"/>
        <v>140500</v>
      </c>
      <c r="G154" s="88">
        <f t="shared" si="28"/>
        <v>0</v>
      </c>
      <c r="H154" s="88">
        <f t="shared" si="28"/>
        <v>0</v>
      </c>
      <c r="I154" s="88">
        <f t="shared" si="28"/>
        <v>139000</v>
      </c>
      <c r="J154" s="88">
        <f t="shared" si="28"/>
        <v>0</v>
      </c>
    </row>
    <row r="155" spans="1:10" ht="20.25" customHeight="1">
      <c r="A155" s="59"/>
      <c r="B155" s="110" t="s">
        <v>185</v>
      </c>
      <c r="C155" s="60"/>
      <c r="D155" s="48"/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</row>
    <row r="156" spans="1:10" s="26" customFormat="1" ht="26.25" customHeight="1">
      <c r="A156" s="111">
        <v>340</v>
      </c>
      <c r="B156" s="112" t="s">
        <v>213</v>
      </c>
      <c r="C156" s="39"/>
      <c r="D156" s="25" t="s">
        <v>50</v>
      </c>
      <c r="E156" s="46">
        <f>SUM(F156:J156)</f>
        <v>265700</v>
      </c>
      <c r="F156" s="45">
        <v>126700</v>
      </c>
      <c r="G156" s="46">
        <v>0</v>
      </c>
      <c r="H156" s="46">
        <v>0</v>
      </c>
      <c r="I156" s="45">
        <v>139000</v>
      </c>
      <c r="J156" s="46">
        <v>0</v>
      </c>
    </row>
    <row r="157" spans="1:10" s="26" customFormat="1" ht="27.75" customHeight="1">
      <c r="A157" s="111" t="s">
        <v>179</v>
      </c>
      <c r="B157" s="112" t="s">
        <v>214</v>
      </c>
      <c r="C157" s="39"/>
      <c r="D157" s="25" t="s">
        <v>50</v>
      </c>
      <c r="E157" s="46">
        <f>SUM(F157:J157)</f>
        <v>13800</v>
      </c>
      <c r="F157" s="45">
        <v>13800</v>
      </c>
      <c r="G157" s="46">
        <v>0</v>
      </c>
      <c r="H157" s="46">
        <v>0</v>
      </c>
      <c r="I157" s="46">
        <v>0</v>
      </c>
      <c r="J157" s="46">
        <v>0</v>
      </c>
    </row>
    <row r="158" spans="1:10" s="26" customFormat="1" ht="45" customHeight="1">
      <c r="A158" s="230" t="s">
        <v>215</v>
      </c>
      <c r="B158" s="230"/>
      <c r="C158" s="113">
        <v>300</v>
      </c>
      <c r="D158" s="113" t="s">
        <v>50</v>
      </c>
      <c r="E158" s="114">
        <f>SUM(E159+E162)</f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</row>
    <row r="159" spans="1:10" ht="15" customHeight="1">
      <c r="A159" s="231" t="s">
        <v>35</v>
      </c>
      <c r="B159" s="232"/>
      <c r="C159" s="224">
        <v>310</v>
      </c>
      <c r="D159" s="224"/>
      <c r="E159" s="226">
        <f>SUM(F159:J160)</f>
        <v>0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</row>
    <row r="160" spans="1:10" ht="30" customHeight="1">
      <c r="A160" s="222" t="s">
        <v>61</v>
      </c>
      <c r="B160" s="223"/>
      <c r="C160" s="225"/>
      <c r="D160" s="225"/>
      <c r="E160" s="227"/>
      <c r="F160" s="46">
        <v>0</v>
      </c>
      <c r="G160" s="46">
        <v>0</v>
      </c>
      <c r="H160" s="46">
        <v>0</v>
      </c>
      <c r="I160" s="46">
        <v>0</v>
      </c>
      <c r="J160" s="46">
        <v>0</v>
      </c>
    </row>
    <row r="161" spans="1:10" ht="15">
      <c r="A161" s="222"/>
      <c r="B161" s="223"/>
      <c r="C161" s="25"/>
      <c r="D161" s="25"/>
      <c r="E161" s="25"/>
      <c r="F161" s="46">
        <v>0</v>
      </c>
      <c r="G161" s="46">
        <v>0</v>
      </c>
      <c r="H161" s="46">
        <v>0</v>
      </c>
      <c r="I161" s="46">
        <v>0</v>
      </c>
      <c r="J161" s="46">
        <v>0</v>
      </c>
    </row>
    <row r="162" spans="1:10" ht="30" customHeight="1">
      <c r="A162" s="222" t="s">
        <v>62</v>
      </c>
      <c r="B162" s="223"/>
      <c r="C162" s="25">
        <v>320</v>
      </c>
      <c r="D162" s="25"/>
      <c r="E162" s="45">
        <f>SUM(F162:J162)</f>
        <v>0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</row>
    <row r="163" spans="1:10" ht="15">
      <c r="A163" s="222"/>
      <c r="B163" s="223"/>
      <c r="C163" s="25"/>
      <c r="D163" s="25"/>
      <c r="E163" s="25"/>
      <c r="F163" s="46">
        <v>0</v>
      </c>
      <c r="G163" s="46">
        <v>0</v>
      </c>
      <c r="H163" s="46">
        <v>0</v>
      </c>
      <c r="I163" s="46">
        <v>0</v>
      </c>
      <c r="J163" s="46">
        <v>0</v>
      </c>
    </row>
    <row r="164" spans="1:10" ht="45" customHeight="1">
      <c r="A164" s="222" t="s">
        <v>63</v>
      </c>
      <c r="B164" s="223"/>
      <c r="C164" s="25">
        <v>400</v>
      </c>
      <c r="D164" s="25"/>
      <c r="E164" s="45">
        <f>SUM(E165+E168)</f>
        <v>0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</row>
    <row r="165" spans="1:10" ht="15" customHeight="1">
      <c r="A165" s="222" t="s">
        <v>35</v>
      </c>
      <c r="B165" s="223"/>
      <c r="C165" s="224">
        <v>410</v>
      </c>
      <c r="D165" s="224"/>
      <c r="E165" s="224"/>
      <c r="F165" s="46">
        <v>0</v>
      </c>
      <c r="G165" s="46">
        <v>0</v>
      </c>
      <c r="H165" s="46">
        <v>0</v>
      </c>
      <c r="I165" s="46">
        <v>0</v>
      </c>
      <c r="J165" s="46">
        <v>0</v>
      </c>
    </row>
    <row r="166" spans="1:10" ht="30" customHeight="1">
      <c r="A166" s="222" t="s">
        <v>64</v>
      </c>
      <c r="B166" s="223"/>
      <c r="C166" s="225"/>
      <c r="D166" s="225"/>
      <c r="E166" s="225"/>
      <c r="F166" s="46">
        <v>0</v>
      </c>
      <c r="G166" s="46">
        <v>0</v>
      </c>
      <c r="H166" s="46">
        <v>0</v>
      </c>
      <c r="I166" s="46">
        <v>0</v>
      </c>
      <c r="J166" s="46">
        <v>0</v>
      </c>
    </row>
    <row r="167" spans="1:10" ht="15">
      <c r="A167" s="222"/>
      <c r="B167" s="223"/>
      <c r="C167" s="25"/>
      <c r="D167" s="25"/>
      <c r="E167" s="25"/>
      <c r="F167" s="46">
        <v>0</v>
      </c>
      <c r="G167" s="46">
        <v>0</v>
      </c>
      <c r="H167" s="46">
        <v>0</v>
      </c>
      <c r="I167" s="46">
        <v>0</v>
      </c>
      <c r="J167" s="46">
        <v>0</v>
      </c>
    </row>
    <row r="168" spans="1:10" ht="15" customHeight="1">
      <c r="A168" s="222" t="s">
        <v>65</v>
      </c>
      <c r="B168" s="223"/>
      <c r="C168" s="25">
        <v>420</v>
      </c>
      <c r="D168" s="25"/>
      <c r="E168" s="25"/>
      <c r="F168" s="46">
        <v>0</v>
      </c>
      <c r="G168" s="46">
        <v>0</v>
      </c>
      <c r="H168" s="46">
        <v>0</v>
      </c>
      <c r="I168" s="46">
        <v>0</v>
      </c>
      <c r="J168" s="46">
        <v>0</v>
      </c>
    </row>
    <row r="169" spans="1:10" ht="15">
      <c r="A169" s="222"/>
      <c r="B169" s="223"/>
      <c r="C169" s="25"/>
      <c r="D169" s="25"/>
      <c r="E169" s="25"/>
      <c r="F169" s="46">
        <v>0</v>
      </c>
      <c r="G169" s="46">
        <v>0</v>
      </c>
      <c r="H169" s="46">
        <v>0</v>
      </c>
      <c r="I169" s="46">
        <v>0</v>
      </c>
      <c r="J169" s="46">
        <v>0</v>
      </c>
    </row>
    <row r="170" spans="1:10" ht="30" customHeight="1">
      <c r="A170" s="222" t="s">
        <v>66</v>
      </c>
      <c r="B170" s="223"/>
      <c r="C170" s="25">
        <v>500</v>
      </c>
      <c r="D170" s="25" t="s">
        <v>50</v>
      </c>
      <c r="E170" s="53">
        <f>SUM(F170:J170)</f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</row>
    <row r="171" spans="1:10" ht="30" customHeight="1">
      <c r="A171" s="222" t="s">
        <v>67</v>
      </c>
      <c r="B171" s="223"/>
      <c r="C171" s="25">
        <v>600</v>
      </c>
      <c r="D171" s="25" t="s">
        <v>50</v>
      </c>
      <c r="E171" s="45">
        <f>SUM(F171:J171)</f>
        <v>0</v>
      </c>
      <c r="F171" s="46">
        <v>0</v>
      </c>
      <c r="G171" s="46">
        <v>0</v>
      </c>
      <c r="H171" s="46">
        <v>0</v>
      </c>
      <c r="I171" s="46">
        <v>0</v>
      </c>
      <c r="J171" s="46">
        <v>0</v>
      </c>
    </row>
    <row r="172" ht="15">
      <c r="A172" s="18"/>
    </row>
    <row r="173" spans="1:3" ht="15">
      <c r="A173" s="19"/>
      <c r="B173" t="s">
        <v>285</v>
      </c>
      <c r="C173" t="s">
        <v>264</v>
      </c>
    </row>
    <row r="175" ht="15">
      <c r="B175" t="s">
        <v>251</v>
      </c>
    </row>
    <row r="177" ht="15">
      <c r="B177" t="s">
        <v>252</v>
      </c>
    </row>
  </sheetData>
  <sheetProtection/>
  <mergeCells count="88">
    <mergeCell ref="A1:J1"/>
    <mergeCell ref="A107:B107"/>
    <mergeCell ref="A108:B108"/>
    <mergeCell ref="A35:B35"/>
    <mergeCell ref="A46:B46"/>
    <mergeCell ref="A82:B82"/>
    <mergeCell ref="A83:B83"/>
    <mergeCell ref="A64:B64"/>
    <mergeCell ref="A66:B66"/>
    <mergeCell ref="A18:B18"/>
    <mergeCell ref="A109:B109"/>
    <mergeCell ref="A90:B90"/>
    <mergeCell ref="A96:B96"/>
    <mergeCell ref="A84:B84"/>
    <mergeCell ref="A85:B85"/>
    <mergeCell ref="A87:B87"/>
    <mergeCell ref="A88:B88"/>
    <mergeCell ref="A89:B89"/>
    <mergeCell ref="A95:B95"/>
    <mergeCell ref="A123:B123"/>
    <mergeCell ref="E159:E160"/>
    <mergeCell ref="A158:B158"/>
    <mergeCell ref="A124:B124"/>
    <mergeCell ref="C159:C160"/>
    <mergeCell ref="D159:D160"/>
    <mergeCell ref="A112:B112"/>
    <mergeCell ref="A113:B113"/>
    <mergeCell ref="A114:B114"/>
    <mergeCell ref="A171:B171"/>
    <mergeCell ref="A170:B170"/>
    <mergeCell ref="A169:B169"/>
    <mergeCell ref="A165:B165"/>
    <mergeCell ref="A166:B166"/>
    <mergeCell ref="A167:B167"/>
    <mergeCell ref="A168:B168"/>
    <mergeCell ref="C165:C166"/>
    <mergeCell ref="D165:D166"/>
    <mergeCell ref="A3:J3"/>
    <mergeCell ref="E165:E166"/>
    <mergeCell ref="A163:B163"/>
    <mergeCell ref="A164:B164"/>
    <mergeCell ref="A161:B161"/>
    <mergeCell ref="A162:B162"/>
    <mergeCell ref="A159:B159"/>
    <mergeCell ref="A160:B160"/>
    <mergeCell ref="A34:B34"/>
    <mergeCell ref="A22:B22"/>
    <mergeCell ref="A28:B28"/>
    <mergeCell ref="A29:B29"/>
    <mergeCell ref="A33:B33"/>
    <mergeCell ref="A24:B24"/>
    <mergeCell ref="A25:B25"/>
    <mergeCell ref="A31:B31"/>
    <mergeCell ref="A32:B32"/>
    <mergeCell ref="A30:B30"/>
    <mergeCell ref="A23:B23"/>
    <mergeCell ref="A26:B26"/>
    <mergeCell ref="A27:B27"/>
    <mergeCell ref="H11:H12"/>
    <mergeCell ref="A20:B20"/>
    <mergeCell ref="A15:B15"/>
    <mergeCell ref="A21:B21"/>
    <mergeCell ref="A19:B19"/>
    <mergeCell ref="A16:B16"/>
    <mergeCell ref="A17:B17"/>
    <mergeCell ref="D5:D8"/>
    <mergeCell ref="E5:J5"/>
    <mergeCell ref="E6:E8"/>
    <mergeCell ref="F6:J6"/>
    <mergeCell ref="F7:F8"/>
    <mergeCell ref="G7:G8"/>
    <mergeCell ref="H7:H8"/>
    <mergeCell ref="I7:J7"/>
    <mergeCell ref="A5:B8"/>
    <mergeCell ref="C5:C8"/>
    <mergeCell ref="A14:B14"/>
    <mergeCell ref="A13:B13"/>
    <mergeCell ref="C11:C12"/>
    <mergeCell ref="A9:B9"/>
    <mergeCell ref="A10:B10"/>
    <mergeCell ref="A11:B11"/>
    <mergeCell ref="A12:B12"/>
    <mergeCell ref="J11:J12"/>
    <mergeCell ref="G11:G12"/>
    <mergeCell ref="I11:I12"/>
    <mergeCell ref="D11:D12"/>
    <mergeCell ref="E11:E12"/>
    <mergeCell ref="F11:F12"/>
  </mergeCells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6"/>
  <sheetViews>
    <sheetView zoomScalePageLayoutView="0" workbookViewId="0" topLeftCell="A1">
      <selection activeCell="E10" sqref="E10"/>
    </sheetView>
  </sheetViews>
  <sheetFormatPr defaultColWidth="9.140625" defaultRowHeight="15"/>
  <cols>
    <col min="1" max="1" width="10.140625" style="0" customWidth="1"/>
    <col min="2" max="2" width="39.7109375" style="0" customWidth="1"/>
    <col min="4" max="4" width="12.140625" style="0" customWidth="1"/>
    <col min="5" max="10" width="16.57421875" style="0" customWidth="1"/>
  </cols>
  <sheetData>
    <row r="1" spans="1:10" ht="16.5">
      <c r="A1" s="259" t="s">
        <v>40</v>
      </c>
      <c r="B1" s="259"/>
      <c r="C1" s="259"/>
      <c r="D1" s="259"/>
      <c r="E1" s="259"/>
      <c r="F1" s="259"/>
      <c r="G1" s="259"/>
      <c r="H1" s="259"/>
      <c r="I1" s="259"/>
      <c r="J1" s="259"/>
    </row>
    <row r="2" ht="15">
      <c r="A2" s="19"/>
    </row>
    <row r="3" spans="1:10" ht="16.5">
      <c r="A3" s="260" t="s">
        <v>299</v>
      </c>
      <c r="B3" s="260"/>
      <c r="C3" s="260"/>
      <c r="D3" s="260"/>
      <c r="E3" s="260"/>
      <c r="F3" s="260"/>
      <c r="G3" s="260"/>
      <c r="H3" s="260"/>
      <c r="I3" s="260"/>
      <c r="J3" s="260"/>
    </row>
    <row r="4" ht="15">
      <c r="A4" s="18"/>
    </row>
    <row r="5" spans="1:10" ht="37.5" customHeight="1">
      <c r="A5" s="227" t="s">
        <v>33</v>
      </c>
      <c r="B5" s="227"/>
      <c r="C5" s="227" t="s">
        <v>41</v>
      </c>
      <c r="D5" s="227" t="s">
        <v>42</v>
      </c>
      <c r="E5" s="227" t="s">
        <v>300</v>
      </c>
      <c r="F5" s="227"/>
      <c r="G5" s="227"/>
      <c r="H5" s="227"/>
      <c r="I5" s="227"/>
      <c r="J5" s="227"/>
    </row>
    <row r="6" spans="1:10" ht="15">
      <c r="A6" s="227"/>
      <c r="B6" s="227"/>
      <c r="C6" s="227"/>
      <c r="D6" s="227"/>
      <c r="E6" s="227" t="s">
        <v>43</v>
      </c>
      <c r="F6" s="227" t="s">
        <v>37</v>
      </c>
      <c r="G6" s="227"/>
      <c r="H6" s="227"/>
      <c r="I6" s="227"/>
      <c r="J6" s="227"/>
    </row>
    <row r="7" spans="1:10" ht="105.75" customHeight="1">
      <c r="A7" s="227"/>
      <c r="B7" s="227"/>
      <c r="C7" s="227"/>
      <c r="D7" s="227"/>
      <c r="E7" s="227"/>
      <c r="F7" s="227" t="s">
        <v>44</v>
      </c>
      <c r="G7" s="227" t="s">
        <v>45</v>
      </c>
      <c r="H7" s="227" t="s">
        <v>46</v>
      </c>
      <c r="I7" s="227" t="s">
        <v>47</v>
      </c>
      <c r="J7" s="227"/>
    </row>
    <row r="8" spans="1:10" ht="60" customHeight="1">
      <c r="A8" s="227"/>
      <c r="B8" s="227"/>
      <c r="C8" s="227"/>
      <c r="D8" s="227"/>
      <c r="E8" s="227"/>
      <c r="F8" s="227"/>
      <c r="G8" s="227"/>
      <c r="H8" s="227"/>
      <c r="I8" s="25" t="s">
        <v>43</v>
      </c>
      <c r="J8" s="25" t="s">
        <v>48</v>
      </c>
    </row>
    <row r="9" spans="1:10" ht="15">
      <c r="A9" s="205">
        <v>1</v>
      </c>
      <c r="B9" s="205"/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</row>
    <row r="10" spans="1:10" ht="30" customHeight="1">
      <c r="A10" s="258" t="s">
        <v>49</v>
      </c>
      <c r="B10" s="258"/>
      <c r="C10" s="41">
        <v>100</v>
      </c>
      <c r="D10" s="41" t="s">
        <v>50</v>
      </c>
      <c r="E10" s="129">
        <f>F10+G10+I10</f>
        <v>36604700</v>
      </c>
      <c r="F10" s="130">
        <f>F14</f>
        <v>35445100</v>
      </c>
      <c r="G10" s="136">
        <f>G22</f>
        <v>179600</v>
      </c>
      <c r="H10" s="130">
        <f>H22</f>
        <v>0</v>
      </c>
      <c r="I10" s="136">
        <f>I14+I29</f>
        <v>980000</v>
      </c>
      <c r="J10" s="69">
        <f>J30</f>
        <v>0</v>
      </c>
    </row>
    <row r="11" spans="1:10" ht="15" customHeight="1">
      <c r="A11" s="236" t="s">
        <v>37</v>
      </c>
      <c r="B11" s="236"/>
      <c r="C11" s="227">
        <v>110</v>
      </c>
      <c r="D11" s="227"/>
      <c r="E11" s="224">
        <f>I11</f>
        <v>0</v>
      </c>
      <c r="F11" s="227" t="s">
        <v>50</v>
      </c>
      <c r="G11" s="227" t="s">
        <v>50</v>
      </c>
      <c r="H11" s="227" t="s">
        <v>50</v>
      </c>
      <c r="I11" s="226">
        <v>0</v>
      </c>
      <c r="J11" s="227" t="s">
        <v>50</v>
      </c>
    </row>
    <row r="12" spans="1:10" ht="26.25" customHeight="1">
      <c r="A12" s="236" t="s">
        <v>51</v>
      </c>
      <c r="B12" s="236"/>
      <c r="C12" s="227"/>
      <c r="D12" s="227"/>
      <c r="E12" s="225"/>
      <c r="F12" s="227"/>
      <c r="G12" s="227"/>
      <c r="H12" s="227"/>
      <c r="I12" s="226"/>
      <c r="J12" s="227"/>
    </row>
    <row r="13" spans="1:10" ht="15">
      <c r="A13" s="236"/>
      <c r="B13" s="236"/>
      <c r="C13" s="25"/>
      <c r="D13" s="25"/>
      <c r="E13" s="25"/>
      <c r="F13" s="25"/>
      <c r="G13" s="25"/>
      <c r="H13" s="25"/>
      <c r="I13" s="45"/>
      <c r="J13" s="25"/>
    </row>
    <row r="14" spans="1:10" ht="15">
      <c r="A14" s="246" t="s">
        <v>243</v>
      </c>
      <c r="B14" s="246"/>
      <c r="C14" s="25">
        <v>120</v>
      </c>
      <c r="D14" s="25">
        <v>130</v>
      </c>
      <c r="E14" s="128">
        <f aca="true" t="shared" si="0" ref="E14:E21">F14+I14</f>
        <v>36421100</v>
      </c>
      <c r="F14" s="128">
        <f>F30</f>
        <v>35445100</v>
      </c>
      <c r="G14" s="127" t="s">
        <v>50</v>
      </c>
      <c r="H14" s="127" t="s">
        <v>50</v>
      </c>
      <c r="I14" s="128">
        <f>I20</f>
        <v>976000</v>
      </c>
      <c r="J14" s="25">
        <v>0</v>
      </c>
    </row>
    <row r="15" spans="1:10" ht="48" customHeight="1">
      <c r="A15" s="253" t="s">
        <v>240</v>
      </c>
      <c r="B15" s="254"/>
      <c r="C15" s="25"/>
      <c r="D15" s="25"/>
      <c r="E15" s="128">
        <f t="shared" si="0"/>
        <v>13750609.479999982</v>
      </c>
      <c r="F15" s="127">
        <f>(F14-F18)*0.388299281607572</f>
        <v>13750609.479999982</v>
      </c>
      <c r="G15" s="45">
        <v>0</v>
      </c>
      <c r="H15" s="45">
        <v>0</v>
      </c>
      <c r="I15" s="45">
        <v>0</v>
      </c>
      <c r="J15" s="45">
        <v>0</v>
      </c>
    </row>
    <row r="16" spans="1:10" ht="42" customHeight="1">
      <c r="A16" s="253" t="s">
        <v>241</v>
      </c>
      <c r="B16" s="254"/>
      <c r="C16" s="25"/>
      <c r="D16" s="25"/>
      <c r="E16" s="128">
        <f t="shared" si="0"/>
        <v>18215644.88</v>
      </c>
      <c r="F16" s="128">
        <f>(F14-F18)*0.514386059120534</f>
        <v>18215644.88</v>
      </c>
      <c r="G16" s="45">
        <v>0</v>
      </c>
      <c r="H16" s="45">
        <v>0</v>
      </c>
      <c r="I16" s="45">
        <v>0</v>
      </c>
      <c r="J16" s="45">
        <v>0</v>
      </c>
    </row>
    <row r="17" spans="1:10" ht="45.75" customHeight="1">
      <c r="A17" s="253" t="s">
        <v>242</v>
      </c>
      <c r="B17" s="254"/>
      <c r="C17" s="25"/>
      <c r="D17" s="25"/>
      <c r="E17" s="128">
        <f t="shared" si="0"/>
        <v>3446145.640000019</v>
      </c>
      <c r="F17" s="128">
        <f>F14-F15-F16-F18</f>
        <v>3446145.640000019</v>
      </c>
      <c r="G17" s="45">
        <v>0</v>
      </c>
      <c r="H17" s="45">
        <v>0</v>
      </c>
      <c r="I17" s="45">
        <v>0</v>
      </c>
      <c r="J17" s="45">
        <v>0</v>
      </c>
    </row>
    <row r="18" spans="1:10" ht="24" customHeight="1">
      <c r="A18" s="256" t="s">
        <v>314</v>
      </c>
      <c r="B18" s="257"/>
      <c r="C18" s="25">
        <v>120</v>
      </c>
      <c r="D18" s="25">
        <v>130</v>
      </c>
      <c r="E18" s="128">
        <f>F18+I18</f>
        <v>32700</v>
      </c>
      <c r="F18" s="128">
        <f>F19</f>
        <v>32700</v>
      </c>
      <c r="G18" s="45">
        <v>0</v>
      </c>
      <c r="H18" s="45">
        <v>0</v>
      </c>
      <c r="I18" s="128">
        <f>I19</f>
        <v>0</v>
      </c>
      <c r="J18" s="45">
        <v>0</v>
      </c>
    </row>
    <row r="19" spans="1:10" ht="22.5" customHeight="1">
      <c r="A19" s="253" t="s">
        <v>313</v>
      </c>
      <c r="B19" s="254"/>
      <c r="C19" s="25"/>
      <c r="D19" s="25"/>
      <c r="E19" s="138">
        <f>F19+I19</f>
        <v>32700</v>
      </c>
      <c r="F19" s="138">
        <v>32700</v>
      </c>
      <c r="G19" s="45">
        <v>0</v>
      </c>
      <c r="H19" s="45">
        <v>0</v>
      </c>
      <c r="I19" s="45">
        <v>0</v>
      </c>
      <c r="J19" s="45">
        <v>0</v>
      </c>
    </row>
    <row r="20" spans="1:10" ht="28.5" customHeight="1">
      <c r="A20" s="261" t="s">
        <v>290</v>
      </c>
      <c r="B20" s="261"/>
      <c r="C20" s="25"/>
      <c r="D20" s="25"/>
      <c r="E20" s="128">
        <f t="shared" si="0"/>
        <v>976000</v>
      </c>
      <c r="F20" s="46">
        <v>0</v>
      </c>
      <c r="G20" s="46">
        <v>0</v>
      </c>
      <c r="H20" s="46">
        <v>0</v>
      </c>
      <c r="I20" s="128">
        <f>I21</f>
        <v>976000</v>
      </c>
      <c r="J20" s="46">
        <v>0</v>
      </c>
    </row>
    <row r="21" spans="1:10" ht="28.5" customHeight="1">
      <c r="A21" s="253" t="s">
        <v>306</v>
      </c>
      <c r="B21" s="254"/>
      <c r="C21" s="25"/>
      <c r="D21" s="25"/>
      <c r="E21" s="138">
        <f t="shared" si="0"/>
        <v>976000</v>
      </c>
      <c r="F21" s="46">
        <v>0</v>
      </c>
      <c r="G21" s="46">
        <v>0</v>
      </c>
      <c r="H21" s="46">
        <v>0</v>
      </c>
      <c r="I21" s="45">
        <v>976000</v>
      </c>
      <c r="J21" s="46">
        <v>0</v>
      </c>
    </row>
    <row r="22" spans="1:10" ht="32.25" customHeight="1">
      <c r="A22" s="246" t="s">
        <v>260</v>
      </c>
      <c r="B22" s="246"/>
      <c r="C22" s="25">
        <v>150</v>
      </c>
      <c r="D22" s="25">
        <v>180</v>
      </c>
      <c r="E22" s="128">
        <f>SUM(G22+H22)</f>
        <v>179600</v>
      </c>
      <c r="F22" s="128" t="s">
        <v>50</v>
      </c>
      <c r="G22" s="128">
        <f>G23+G26</f>
        <v>179600</v>
      </c>
      <c r="H22" s="45">
        <v>0</v>
      </c>
      <c r="I22" s="45" t="s">
        <v>50</v>
      </c>
      <c r="J22" s="45" t="s">
        <v>50</v>
      </c>
    </row>
    <row r="23" spans="1:10" ht="59.25" customHeight="1">
      <c r="A23" s="249" t="s">
        <v>307</v>
      </c>
      <c r="B23" s="250"/>
      <c r="C23" s="127"/>
      <c r="D23" s="127"/>
      <c r="E23" s="128">
        <f>G23</f>
        <v>106000</v>
      </c>
      <c r="F23" s="128">
        <v>0</v>
      </c>
      <c r="G23" s="128">
        <f>G24+G25</f>
        <v>106000</v>
      </c>
      <c r="H23" s="128">
        <v>0</v>
      </c>
      <c r="I23" s="128">
        <v>0</v>
      </c>
      <c r="J23" s="128">
        <v>0</v>
      </c>
    </row>
    <row r="24" spans="1:10" ht="27.75" customHeight="1">
      <c r="A24" s="251" t="s">
        <v>303</v>
      </c>
      <c r="B24" s="252"/>
      <c r="C24" s="25"/>
      <c r="D24" s="25"/>
      <c r="E24" s="138">
        <f>G24</f>
        <v>6000</v>
      </c>
      <c r="F24" s="138">
        <v>0</v>
      </c>
      <c r="G24" s="138">
        <v>6000</v>
      </c>
      <c r="H24" s="138">
        <v>0</v>
      </c>
      <c r="I24" s="138">
        <v>0</v>
      </c>
      <c r="J24" s="138">
        <v>0</v>
      </c>
    </row>
    <row r="25" spans="1:10" ht="31.5" customHeight="1">
      <c r="A25" s="251" t="s">
        <v>304</v>
      </c>
      <c r="B25" s="252"/>
      <c r="C25" s="25"/>
      <c r="D25" s="25"/>
      <c r="E25" s="138">
        <f>G25</f>
        <v>100000</v>
      </c>
      <c r="F25" s="138">
        <v>0</v>
      </c>
      <c r="G25" s="138">
        <v>100000</v>
      </c>
      <c r="H25" s="138">
        <v>0</v>
      </c>
      <c r="I25" s="138">
        <v>0</v>
      </c>
      <c r="J25" s="138">
        <v>0</v>
      </c>
    </row>
    <row r="26" spans="1:10" ht="45.75" customHeight="1">
      <c r="A26" s="249" t="s">
        <v>261</v>
      </c>
      <c r="B26" s="250"/>
      <c r="C26" s="127"/>
      <c r="D26" s="127"/>
      <c r="E26" s="128">
        <f>G26</f>
        <v>73600</v>
      </c>
      <c r="F26" s="128">
        <v>0</v>
      </c>
      <c r="G26" s="128">
        <v>73600</v>
      </c>
      <c r="H26" s="128">
        <v>0</v>
      </c>
      <c r="I26" s="128">
        <v>0</v>
      </c>
      <c r="J26" s="128">
        <v>0</v>
      </c>
    </row>
    <row r="27" spans="1:10" ht="15">
      <c r="A27" s="236" t="s">
        <v>273</v>
      </c>
      <c r="B27" s="236"/>
      <c r="C27" s="25">
        <v>170</v>
      </c>
      <c r="D27" s="25"/>
      <c r="E27" s="45">
        <f>G27</f>
        <v>0</v>
      </c>
      <c r="F27" s="138">
        <v>0</v>
      </c>
      <c r="G27" s="138">
        <v>0</v>
      </c>
      <c r="H27" s="138">
        <v>0</v>
      </c>
      <c r="I27" s="138">
        <v>0</v>
      </c>
      <c r="J27" s="138">
        <v>0</v>
      </c>
    </row>
    <row r="28" spans="1:10" ht="21.75" customHeight="1">
      <c r="A28" s="247" t="s">
        <v>53</v>
      </c>
      <c r="B28" s="247"/>
      <c r="C28" s="25">
        <v>180</v>
      </c>
      <c r="D28" s="25" t="s">
        <v>50</v>
      </c>
      <c r="E28" s="128">
        <f>I28</f>
        <v>0</v>
      </c>
      <c r="F28" s="45" t="s">
        <v>50</v>
      </c>
      <c r="G28" s="45" t="s">
        <v>50</v>
      </c>
      <c r="H28" s="45" t="s">
        <v>50</v>
      </c>
      <c r="I28" s="138">
        <v>0</v>
      </c>
      <c r="J28" s="45" t="s">
        <v>50</v>
      </c>
    </row>
    <row r="29" spans="1:10" ht="21.75" customHeight="1">
      <c r="A29" s="246" t="s">
        <v>259</v>
      </c>
      <c r="B29" s="246"/>
      <c r="C29" s="127"/>
      <c r="D29" s="127">
        <v>440</v>
      </c>
      <c r="E29" s="128">
        <f>I29</f>
        <v>4000</v>
      </c>
      <c r="F29" s="128">
        <v>0</v>
      </c>
      <c r="G29" s="128">
        <v>0</v>
      </c>
      <c r="H29" s="128">
        <v>0</v>
      </c>
      <c r="I29" s="128">
        <v>4000</v>
      </c>
      <c r="J29" s="128">
        <v>0</v>
      </c>
    </row>
    <row r="30" spans="1:10" s="33" customFormat="1" ht="36.75" customHeight="1">
      <c r="A30" s="248" t="s">
        <v>267</v>
      </c>
      <c r="B30" s="248"/>
      <c r="C30" s="41">
        <v>200</v>
      </c>
      <c r="D30" s="41" t="s">
        <v>50</v>
      </c>
      <c r="E30" s="69">
        <f>SUM(E31+E81+E86+E106+E111)</f>
        <v>36604700</v>
      </c>
      <c r="F30" s="69">
        <f>F34+F45+F65+F88+F122+F94</f>
        <v>35445100</v>
      </c>
      <c r="G30" s="69">
        <f>G34+G45+G65+G88+G122+G31</f>
        <v>179600</v>
      </c>
      <c r="H30" s="69">
        <f>H34+H45+H65+H88+H122</f>
        <v>0</v>
      </c>
      <c r="I30" s="69">
        <f>I34+I45+I65+I88+I122+I92+I94</f>
        <v>980000</v>
      </c>
      <c r="J30" s="69">
        <v>0</v>
      </c>
    </row>
    <row r="31" spans="1:10" ht="24.75" customHeight="1">
      <c r="A31" s="242" t="s">
        <v>54</v>
      </c>
      <c r="B31" s="242"/>
      <c r="C31" s="43">
        <v>210</v>
      </c>
      <c r="D31" s="43"/>
      <c r="E31" s="66">
        <f aca="true" t="shared" si="1" ref="E31:J31">E33</f>
        <v>32330003</v>
      </c>
      <c r="F31" s="66">
        <f t="shared" si="1"/>
        <v>31803723</v>
      </c>
      <c r="G31" s="66">
        <f t="shared" si="1"/>
        <v>73600</v>
      </c>
      <c r="H31" s="66">
        <f t="shared" si="1"/>
        <v>0</v>
      </c>
      <c r="I31" s="66">
        <f>I33</f>
        <v>452680</v>
      </c>
      <c r="J31" s="66">
        <f t="shared" si="1"/>
        <v>0</v>
      </c>
    </row>
    <row r="32" spans="1:10" ht="15" customHeight="1">
      <c r="A32" s="243" t="s">
        <v>35</v>
      </c>
      <c r="B32" s="243"/>
      <c r="D32" s="31"/>
      <c r="E32" s="46">
        <f>SUM(F32:J32)</f>
        <v>0</v>
      </c>
      <c r="F32" s="137">
        <v>0</v>
      </c>
      <c r="G32" s="137">
        <v>0</v>
      </c>
      <c r="H32" s="137">
        <v>0</v>
      </c>
      <c r="I32" s="137">
        <v>0</v>
      </c>
      <c r="J32" s="137">
        <v>0</v>
      </c>
    </row>
    <row r="33" spans="1:10" ht="32.25" customHeight="1">
      <c r="A33" s="244" t="s">
        <v>55</v>
      </c>
      <c r="B33" s="244"/>
      <c r="C33" s="44">
        <v>211</v>
      </c>
      <c r="D33" s="44"/>
      <c r="E33" s="55">
        <f aca="true" t="shared" si="2" ref="E33:J33">SUM(E34+E45+E63+E65)</f>
        <v>32330003</v>
      </c>
      <c r="F33" s="55">
        <f t="shared" si="2"/>
        <v>31803723</v>
      </c>
      <c r="G33" s="55">
        <f t="shared" si="2"/>
        <v>73600</v>
      </c>
      <c r="H33" s="55">
        <f t="shared" si="2"/>
        <v>0</v>
      </c>
      <c r="I33" s="55">
        <f t="shared" si="2"/>
        <v>452680</v>
      </c>
      <c r="J33" s="55">
        <f t="shared" si="2"/>
        <v>0</v>
      </c>
    </row>
    <row r="34" spans="1:10" ht="15">
      <c r="A34" s="245" t="s">
        <v>68</v>
      </c>
      <c r="B34" s="245"/>
      <c r="C34" s="62"/>
      <c r="D34" s="62">
        <v>111</v>
      </c>
      <c r="E34" s="63">
        <f aca="true" t="shared" si="3" ref="E34:J34">E35</f>
        <v>24763368</v>
      </c>
      <c r="F34" s="63">
        <f t="shared" si="3"/>
        <v>24423368</v>
      </c>
      <c r="G34" s="63">
        <f t="shared" si="3"/>
        <v>0</v>
      </c>
      <c r="H34" s="63">
        <f t="shared" si="3"/>
        <v>0</v>
      </c>
      <c r="I34" s="63">
        <f t="shared" si="3"/>
        <v>340000</v>
      </c>
      <c r="J34" s="63">
        <f t="shared" si="3"/>
        <v>0</v>
      </c>
    </row>
    <row r="35" spans="1:10" s="64" customFormat="1" ht="15">
      <c r="A35" s="81">
        <v>211</v>
      </c>
      <c r="B35" s="82" t="s">
        <v>181</v>
      </c>
      <c r="C35" s="83"/>
      <c r="D35" s="83" t="s">
        <v>50</v>
      </c>
      <c r="E35" s="84">
        <f>E37+E39+E41+E42+E43+E44</f>
        <v>24763368</v>
      </c>
      <c r="F35" s="84">
        <f>F37+F39+F41+F42+F43+F44</f>
        <v>24423368</v>
      </c>
      <c r="G35" s="84">
        <f>G37+G39+G41+G42+G43</f>
        <v>0</v>
      </c>
      <c r="H35" s="84">
        <f>H37+H39+H41+H42+H43</f>
        <v>0</v>
      </c>
      <c r="I35" s="84">
        <f>I37+I39+I41+I42+I43</f>
        <v>340000</v>
      </c>
      <c r="J35" s="84">
        <f>J37+J39+J41+J42+J43</f>
        <v>0</v>
      </c>
    </row>
    <row r="36" spans="1:10" s="70" customFormat="1" ht="15">
      <c r="A36" s="65"/>
      <c r="B36" s="64" t="s">
        <v>185</v>
      </c>
      <c r="C36" s="42"/>
      <c r="D36" s="25" t="s">
        <v>50</v>
      </c>
      <c r="E36" s="46" t="s">
        <v>187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</row>
    <row r="37" spans="1:10" s="70" customFormat="1" ht="15">
      <c r="A37" s="65">
        <v>211</v>
      </c>
      <c r="B37" s="64" t="s">
        <v>184</v>
      </c>
      <c r="C37" s="42"/>
      <c r="D37" s="25" t="s">
        <v>50</v>
      </c>
      <c r="E37" s="46">
        <f aca="true" t="shared" si="4" ref="E37:E44">SUM(F37:J37)</f>
        <v>342995</v>
      </c>
      <c r="F37" s="46">
        <v>2995</v>
      </c>
      <c r="G37" s="46">
        <v>0</v>
      </c>
      <c r="H37" s="46">
        <v>0</v>
      </c>
      <c r="I37" s="46">
        <v>340000</v>
      </c>
      <c r="J37" s="46">
        <v>0</v>
      </c>
    </row>
    <row r="38" spans="1:10" ht="15">
      <c r="A38" s="26"/>
      <c r="B38" s="71" t="s">
        <v>183</v>
      </c>
      <c r="C38" s="25"/>
      <c r="D38" s="25" t="s">
        <v>50</v>
      </c>
      <c r="E38" s="61">
        <f t="shared" si="4"/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</row>
    <row r="39" spans="1:10" ht="15">
      <c r="A39" s="26" t="s">
        <v>69</v>
      </c>
      <c r="B39" s="26" t="s">
        <v>182</v>
      </c>
      <c r="C39" s="25"/>
      <c r="D39" s="25" t="s">
        <v>50</v>
      </c>
      <c r="E39" s="61">
        <f t="shared" si="4"/>
        <v>16065840</v>
      </c>
      <c r="F39" s="45">
        <v>16065840</v>
      </c>
      <c r="G39" s="46">
        <v>0</v>
      </c>
      <c r="H39" s="46">
        <v>0</v>
      </c>
      <c r="I39" s="46">
        <v>0</v>
      </c>
      <c r="J39" s="46">
        <v>0</v>
      </c>
    </row>
    <row r="40" spans="1:10" ht="15">
      <c r="A40" s="26"/>
      <c r="B40" s="71" t="s">
        <v>183</v>
      </c>
      <c r="C40" s="25"/>
      <c r="D40" s="25" t="s">
        <v>50</v>
      </c>
      <c r="E40" s="61">
        <f t="shared" si="4"/>
        <v>240900</v>
      </c>
      <c r="F40" s="45">
        <v>240900</v>
      </c>
      <c r="G40" s="46">
        <v>0</v>
      </c>
      <c r="H40" s="46">
        <v>0</v>
      </c>
      <c r="I40" s="46">
        <v>0</v>
      </c>
      <c r="J40" s="46">
        <v>0</v>
      </c>
    </row>
    <row r="41" spans="1:10" ht="30">
      <c r="A41" s="26" t="s">
        <v>70</v>
      </c>
      <c r="B41" s="28" t="s">
        <v>153</v>
      </c>
      <c r="C41" s="25"/>
      <c r="D41" s="25" t="s">
        <v>50</v>
      </c>
      <c r="E41" s="61">
        <f t="shared" si="4"/>
        <v>6247850</v>
      </c>
      <c r="F41" s="45">
        <v>6247850</v>
      </c>
      <c r="G41" s="46">
        <v>0</v>
      </c>
      <c r="H41" s="46">
        <v>0</v>
      </c>
      <c r="I41" s="46">
        <v>0</v>
      </c>
      <c r="J41" s="46">
        <v>0</v>
      </c>
    </row>
    <row r="42" spans="1:10" ht="30">
      <c r="A42" s="26" t="s">
        <v>71</v>
      </c>
      <c r="B42" s="28" t="s">
        <v>154</v>
      </c>
      <c r="C42" s="25"/>
      <c r="D42" s="25" t="s">
        <v>50</v>
      </c>
      <c r="E42" s="61">
        <f t="shared" si="4"/>
        <v>1413211</v>
      </c>
      <c r="F42" s="45">
        <v>1413211</v>
      </c>
      <c r="G42" s="46">
        <v>0</v>
      </c>
      <c r="H42" s="46">
        <v>0</v>
      </c>
      <c r="I42" s="46">
        <v>0</v>
      </c>
      <c r="J42" s="46">
        <v>0</v>
      </c>
    </row>
    <row r="43" spans="1:10" ht="30">
      <c r="A43" s="26" t="s">
        <v>72</v>
      </c>
      <c r="B43" s="28" t="s">
        <v>155</v>
      </c>
      <c r="C43" s="25"/>
      <c r="D43" s="25" t="s">
        <v>50</v>
      </c>
      <c r="E43" s="46">
        <f t="shared" si="4"/>
        <v>636790</v>
      </c>
      <c r="F43" s="45">
        <v>636790</v>
      </c>
      <c r="G43" s="46">
        <v>0</v>
      </c>
      <c r="H43" s="46">
        <v>0</v>
      </c>
      <c r="I43" s="46">
        <v>0</v>
      </c>
      <c r="J43" s="46">
        <v>0</v>
      </c>
    </row>
    <row r="44" spans="1:10" ht="15">
      <c r="A44" s="115" t="s">
        <v>293</v>
      </c>
      <c r="B44" s="28" t="s">
        <v>294</v>
      </c>
      <c r="C44" s="25"/>
      <c r="D44" s="25"/>
      <c r="E44" s="46">
        <f t="shared" si="4"/>
        <v>56682</v>
      </c>
      <c r="F44" s="45">
        <v>56682</v>
      </c>
      <c r="G44" s="46"/>
      <c r="H44" s="46"/>
      <c r="I44" s="46"/>
      <c r="J44" s="46"/>
    </row>
    <row r="45" spans="1:10" ht="42" customHeight="1">
      <c r="A45" s="239" t="s">
        <v>73</v>
      </c>
      <c r="B45" s="240"/>
      <c r="C45" s="157"/>
      <c r="D45" s="157">
        <v>112</v>
      </c>
      <c r="E45" s="158">
        <f aca="true" t="shared" si="5" ref="E45:J45">SUM(E46+E53+E58)</f>
        <v>14500</v>
      </c>
      <c r="F45" s="158">
        <f t="shared" si="5"/>
        <v>4500</v>
      </c>
      <c r="G45" s="158">
        <f t="shared" si="5"/>
        <v>0</v>
      </c>
      <c r="H45" s="158">
        <f t="shared" si="5"/>
        <v>0</v>
      </c>
      <c r="I45" s="158">
        <f t="shared" si="5"/>
        <v>10000</v>
      </c>
      <c r="J45" s="158">
        <f t="shared" si="5"/>
        <v>0</v>
      </c>
    </row>
    <row r="46" spans="1:10" s="64" customFormat="1" ht="21" customHeight="1">
      <c r="A46" s="85">
        <v>212</v>
      </c>
      <c r="B46" s="86" t="s">
        <v>186</v>
      </c>
      <c r="C46" s="87"/>
      <c r="D46" s="87" t="s">
        <v>50</v>
      </c>
      <c r="E46" s="88">
        <f>SUM(E49+E50+E51+E48)</f>
        <v>14500</v>
      </c>
      <c r="F46" s="88">
        <f>SUM(F49+F50+F51)</f>
        <v>4500</v>
      </c>
      <c r="G46" s="88">
        <f>SUM(G49+G50+G51)</f>
        <v>0</v>
      </c>
      <c r="H46" s="88">
        <f>SUM(H49+H50+H51)</f>
        <v>0</v>
      </c>
      <c r="I46" s="88">
        <f>SUM(I49+I50+I51+I48)</f>
        <v>10000</v>
      </c>
      <c r="J46" s="88">
        <f>SUM(J49+J50+J51)</f>
        <v>0</v>
      </c>
    </row>
    <row r="47" spans="1:10" s="70" customFormat="1" ht="21" customHeight="1">
      <c r="A47" s="68"/>
      <c r="B47" s="64" t="s">
        <v>185</v>
      </c>
      <c r="C47" s="42"/>
      <c r="D47" s="25" t="s">
        <v>187</v>
      </c>
      <c r="E47" s="46" t="s">
        <v>187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</row>
    <row r="48" spans="1:10" s="70" customFormat="1" ht="21" customHeight="1">
      <c r="A48" s="68">
        <v>212</v>
      </c>
      <c r="B48" s="64" t="s">
        <v>200</v>
      </c>
      <c r="C48" s="42"/>
      <c r="D48" s="25" t="s">
        <v>201</v>
      </c>
      <c r="E48" s="46">
        <f aca="true" t="shared" si="6" ref="E48:E62">SUM(F48:J48)</f>
        <v>10000</v>
      </c>
      <c r="F48" s="46">
        <v>0</v>
      </c>
      <c r="G48" s="46">
        <v>0</v>
      </c>
      <c r="H48" s="46">
        <v>0</v>
      </c>
      <c r="I48" s="46">
        <v>10000</v>
      </c>
      <c r="J48" s="46">
        <v>0</v>
      </c>
    </row>
    <row r="49" spans="1:10" ht="15">
      <c r="A49" s="26" t="s">
        <v>74</v>
      </c>
      <c r="B49" s="26" t="s">
        <v>156</v>
      </c>
      <c r="C49" s="25"/>
      <c r="D49" s="25" t="s">
        <v>50</v>
      </c>
      <c r="E49" s="46">
        <f t="shared" si="6"/>
        <v>4500</v>
      </c>
      <c r="F49" s="45">
        <v>4500</v>
      </c>
      <c r="G49" s="46">
        <v>0</v>
      </c>
      <c r="H49" s="46">
        <v>0</v>
      </c>
      <c r="I49" s="46">
        <v>0</v>
      </c>
      <c r="J49" s="46">
        <v>0</v>
      </c>
    </row>
    <row r="50" spans="1:10" ht="30">
      <c r="A50" s="26" t="s">
        <v>75</v>
      </c>
      <c r="B50" s="28" t="s">
        <v>157</v>
      </c>
      <c r="C50" s="25"/>
      <c r="D50" s="25" t="s">
        <v>50</v>
      </c>
      <c r="E50" s="46">
        <f t="shared" si="6"/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</row>
    <row r="51" spans="1:10" ht="15">
      <c r="A51" s="26" t="s">
        <v>76</v>
      </c>
      <c r="B51" s="26" t="s">
        <v>158</v>
      </c>
      <c r="C51" s="25"/>
      <c r="D51" s="25" t="s">
        <v>50</v>
      </c>
      <c r="E51" s="46">
        <f t="shared" si="6"/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</row>
    <row r="52" spans="1:10" ht="15">
      <c r="A52" s="65">
        <v>222</v>
      </c>
      <c r="B52" s="64" t="s">
        <v>77</v>
      </c>
      <c r="C52" s="25"/>
      <c r="D52" s="25" t="s">
        <v>50</v>
      </c>
      <c r="E52" s="46">
        <f t="shared" si="6"/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</row>
    <row r="53" spans="1:10" ht="30">
      <c r="A53" s="89">
        <v>262</v>
      </c>
      <c r="B53" s="90" t="s">
        <v>188</v>
      </c>
      <c r="C53" s="87"/>
      <c r="D53" s="87" t="s">
        <v>50</v>
      </c>
      <c r="E53" s="91">
        <f>SUM(E56+E57+E55)</f>
        <v>0</v>
      </c>
      <c r="F53" s="91">
        <f>SUM(F56+F57)</f>
        <v>0</v>
      </c>
      <c r="G53" s="91">
        <f>SUM(G56+G57)</f>
        <v>0</v>
      </c>
      <c r="H53" s="91">
        <f>SUM(H56+H57)</f>
        <v>0</v>
      </c>
      <c r="I53" s="91">
        <f>SUM(I56+I57)</f>
        <v>0</v>
      </c>
      <c r="J53" s="91">
        <f>SUM(J56+J57)</f>
        <v>0</v>
      </c>
    </row>
    <row r="54" spans="1:10" ht="15">
      <c r="A54" s="27"/>
      <c r="B54" s="28" t="s">
        <v>185</v>
      </c>
      <c r="C54" s="25"/>
      <c r="D54" s="25"/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</row>
    <row r="55" spans="1:10" ht="30">
      <c r="A55" s="27">
        <v>262</v>
      </c>
      <c r="B55" s="28" t="s">
        <v>202</v>
      </c>
      <c r="C55" s="25"/>
      <c r="D55" s="25" t="s">
        <v>50</v>
      </c>
      <c r="E55" s="46">
        <f>SUM(F55:J55)</f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</row>
    <row r="56" spans="1:10" ht="30">
      <c r="A56" s="26" t="s">
        <v>79</v>
      </c>
      <c r="B56" s="28" t="s">
        <v>159</v>
      </c>
      <c r="C56" s="25"/>
      <c r="D56" s="25" t="s">
        <v>50</v>
      </c>
      <c r="E56" s="46">
        <f t="shared" si="6"/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</row>
    <row r="57" spans="1:10" ht="45">
      <c r="A57" s="26" t="s">
        <v>80</v>
      </c>
      <c r="B57" s="28" t="s">
        <v>160</v>
      </c>
      <c r="C57" s="25"/>
      <c r="D57" s="25" t="s">
        <v>50</v>
      </c>
      <c r="E57" s="46">
        <f t="shared" si="6"/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</row>
    <row r="58" spans="1:10" ht="15">
      <c r="A58" s="89">
        <v>290</v>
      </c>
      <c r="B58" s="86" t="s">
        <v>189</v>
      </c>
      <c r="C58" s="87"/>
      <c r="D58" s="87"/>
      <c r="E58" s="88">
        <f aca="true" t="shared" si="7" ref="E58:J58">SUM(E60+E61+E62)</f>
        <v>0</v>
      </c>
      <c r="F58" s="88">
        <f t="shared" si="7"/>
        <v>0</v>
      </c>
      <c r="G58" s="88">
        <f t="shared" si="7"/>
        <v>0</v>
      </c>
      <c r="H58" s="88">
        <f t="shared" si="7"/>
        <v>0</v>
      </c>
      <c r="I58" s="88">
        <f t="shared" si="7"/>
        <v>0</v>
      </c>
      <c r="J58" s="88">
        <f t="shared" si="7"/>
        <v>0</v>
      </c>
    </row>
    <row r="59" spans="1:10" ht="15">
      <c r="A59" s="27"/>
      <c r="B59" s="26" t="s">
        <v>185</v>
      </c>
      <c r="C59" s="25"/>
      <c r="D59" s="25"/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</row>
    <row r="60" spans="1:10" ht="15">
      <c r="A60" s="26" t="s">
        <v>82</v>
      </c>
      <c r="B60" s="26" t="s">
        <v>161</v>
      </c>
      <c r="C60" s="25"/>
      <c r="D60" s="25" t="s">
        <v>50</v>
      </c>
      <c r="E60" s="46">
        <f t="shared" si="6"/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</row>
    <row r="61" spans="1:10" ht="30">
      <c r="A61" s="51" t="s">
        <v>83</v>
      </c>
      <c r="B61" s="52" t="s">
        <v>162</v>
      </c>
      <c r="C61" s="48"/>
      <c r="D61" s="48" t="s">
        <v>50</v>
      </c>
      <c r="E61" s="72">
        <f t="shared" si="6"/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</row>
    <row r="62" spans="1:10" s="12" customFormat="1" ht="15">
      <c r="A62" s="26" t="s">
        <v>165</v>
      </c>
      <c r="B62" s="28" t="s">
        <v>168</v>
      </c>
      <c r="C62" s="26"/>
      <c r="D62" s="25" t="s">
        <v>50</v>
      </c>
      <c r="E62" s="46">
        <f t="shared" si="6"/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</row>
    <row r="63" spans="1:10" s="12" customFormat="1" ht="61.5" customHeight="1">
      <c r="A63" s="241" t="s">
        <v>124</v>
      </c>
      <c r="B63" s="241"/>
      <c r="C63" s="30"/>
      <c r="D63" s="30">
        <v>113</v>
      </c>
      <c r="E63" s="56">
        <f aca="true" t="shared" si="8" ref="E63:J63">E64</f>
        <v>73600</v>
      </c>
      <c r="F63" s="56">
        <f t="shared" si="8"/>
        <v>0</v>
      </c>
      <c r="G63" s="56">
        <f t="shared" si="8"/>
        <v>73600</v>
      </c>
      <c r="H63" s="56">
        <f t="shared" si="8"/>
        <v>0</v>
      </c>
      <c r="I63" s="56">
        <f t="shared" si="8"/>
        <v>0</v>
      </c>
      <c r="J63" s="56">
        <f t="shared" si="8"/>
        <v>0</v>
      </c>
    </row>
    <row r="64" spans="1:10" s="12" customFormat="1" ht="15">
      <c r="A64" s="27">
        <v>290</v>
      </c>
      <c r="B64" s="26" t="s">
        <v>81</v>
      </c>
      <c r="C64" s="25"/>
      <c r="D64" s="25" t="s">
        <v>50</v>
      </c>
      <c r="E64" s="46">
        <f>SUM(F64:J64)</f>
        <v>73600</v>
      </c>
      <c r="F64" s="46">
        <v>0</v>
      </c>
      <c r="G64" s="45">
        <v>73600</v>
      </c>
      <c r="H64" s="46">
        <v>0</v>
      </c>
      <c r="I64" s="46">
        <v>0</v>
      </c>
      <c r="J64" s="46">
        <v>0</v>
      </c>
    </row>
    <row r="65" spans="1:10" s="12" customFormat="1" ht="60" customHeight="1">
      <c r="A65" s="241" t="s">
        <v>125</v>
      </c>
      <c r="B65" s="241"/>
      <c r="C65" s="30"/>
      <c r="D65" s="30">
        <v>119</v>
      </c>
      <c r="E65" s="56">
        <f aca="true" t="shared" si="9" ref="E65:J65">SUM(E66+E77)</f>
        <v>7478535</v>
      </c>
      <c r="F65" s="56">
        <f t="shared" si="9"/>
        <v>7375855</v>
      </c>
      <c r="G65" s="56">
        <f t="shared" si="9"/>
        <v>0</v>
      </c>
      <c r="H65" s="56">
        <f t="shared" si="9"/>
        <v>0</v>
      </c>
      <c r="I65" s="56">
        <f t="shared" si="9"/>
        <v>102680</v>
      </c>
      <c r="J65" s="56">
        <f t="shared" si="9"/>
        <v>0</v>
      </c>
    </row>
    <row r="66" spans="1:10" s="12" customFormat="1" ht="27.75" customHeight="1">
      <c r="A66" s="85">
        <v>213</v>
      </c>
      <c r="B66" s="90" t="s">
        <v>190</v>
      </c>
      <c r="C66" s="87"/>
      <c r="D66" s="87" t="s">
        <v>187</v>
      </c>
      <c r="E66" s="88">
        <f>SUM(E68+E70+E72+E73+E74+E75+E76)</f>
        <v>7478535</v>
      </c>
      <c r="F66" s="88">
        <f>SUM(F68+F70+F72+F73+F74+F75+F76)</f>
        <v>7375855</v>
      </c>
      <c r="G66" s="88">
        <f>SUM(G68+G70+G72+G73+G74+G75)</f>
        <v>0</v>
      </c>
      <c r="H66" s="88">
        <f>SUM(H68+H70+H72+H73+H74+H75)</f>
        <v>0</v>
      </c>
      <c r="I66" s="88">
        <f>SUM(I68+I70+I72+I73+I74+I75)</f>
        <v>102680</v>
      </c>
      <c r="J66" s="88">
        <f>SUM(J68+J70+J72+J73+J74+J75)</f>
        <v>0</v>
      </c>
    </row>
    <row r="67" spans="1:10" s="12" customFormat="1" ht="16.5" customHeight="1">
      <c r="A67" s="73"/>
      <c r="B67" s="73" t="s">
        <v>185</v>
      </c>
      <c r="C67" s="42"/>
      <c r="D67" s="42"/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</row>
    <row r="68" spans="1:10" s="12" customFormat="1" ht="30">
      <c r="A68" s="27">
        <v>213</v>
      </c>
      <c r="B68" s="28" t="s">
        <v>191</v>
      </c>
      <c r="C68" s="25"/>
      <c r="D68" s="25" t="s">
        <v>50</v>
      </c>
      <c r="E68" s="46">
        <f>SUM(F68:J68)</f>
        <v>103585</v>
      </c>
      <c r="F68" s="46">
        <v>905</v>
      </c>
      <c r="G68" s="46">
        <v>0</v>
      </c>
      <c r="H68" s="46">
        <v>0</v>
      </c>
      <c r="I68" s="45">
        <v>102680</v>
      </c>
      <c r="J68" s="46">
        <v>0</v>
      </c>
    </row>
    <row r="69" spans="1:10" s="12" customFormat="1" ht="15">
      <c r="A69" s="27"/>
      <c r="B69" s="74" t="s">
        <v>183</v>
      </c>
      <c r="C69" s="25"/>
      <c r="D69" s="25" t="s">
        <v>50</v>
      </c>
      <c r="E69" s="46">
        <f>SUM(F69:J69)</f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</row>
    <row r="70" spans="1:10" s="12" customFormat="1" ht="29.25" customHeight="1">
      <c r="A70" s="26" t="s">
        <v>126</v>
      </c>
      <c r="B70" s="28" t="s">
        <v>192</v>
      </c>
      <c r="C70" s="25"/>
      <c r="D70" s="25" t="s">
        <v>50</v>
      </c>
      <c r="E70" s="46">
        <f>SUM(F70:J70)</f>
        <v>4851883</v>
      </c>
      <c r="F70" s="45">
        <v>4851883</v>
      </c>
      <c r="G70" s="46">
        <v>0</v>
      </c>
      <c r="H70" s="46">
        <v>0</v>
      </c>
      <c r="I70" s="46">
        <v>0</v>
      </c>
      <c r="J70" s="46">
        <v>0</v>
      </c>
    </row>
    <row r="71" spans="1:10" s="12" customFormat="1" ht="14.25" customHeight="1">
      <c r="A71" s="26"/>
      <c r="B71" s="74" t="s">
        <v>183</v>
      </c>
      <c r="C71" s="25"/>
      <c r="D71" s="25" t="s">
        <v>50</v>
      </c>
      <c r="E71" s="46">
        <f>SUM(F71:J71)</f>
        <v>72800</v>
      </c>
      <c r="F71" s="45">
        <v>72800</v>
      </c>
      <c r="G71" s="46">
        <v>0</v>
      </c>
      <c r="H71" s="46">
        <v>0</v>
      </c>
      <c r="I71" s="46">
        <v>0</v>
      </c>
      <c r="J71" s="46">
        <v>0</v>
      </c>
    </row>
    <row r="72" spans="1:10" s="12" customFormat="1" ht="30">
      <c r="A72" s="26" t="s">
        <v>127</v>
      </c>
      <c r="B72" s="28" t="s">
        <v>169</v>
      </c>
      <c r="C72" s="25"/>
      <c r="D72" s="25" t="s">
        <v>50</v>
      </c>
      <c r="E72" s="46">
        <f aca="true" t="shared" si="10" ref="E72:E79">SUM(F72:J72)</f>
        <v>1886850</v>
      </c>
      <c r="F72" s="45">
        <v>1886850</v>
      </c>
      <c r="G72" s="46">
        <v>0</v>
      </c>
      <c r="H72" s="46">
        <v>0</v>
      </c>
      <c r="I72" s="46">
        <v>0</v>
      </c>
      <c r="J72" s="46">
        <v>0</v>
      </c>
    </row>
    <row r="73" spans="1:10" ht="30">
      <c r="A73" s="26" t="s">
        <v>170</v>
      </c>
      <c r="B73" s="28" t="s">
        <v>171</v>
      </c>
      <c r="C73" s="25"/>
      <c r="D73" s="25" t="s">
        <v>50</v>
      </c>
      <c r="E73" s="46">
        <f t="shared" si="10"/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</row>
    <row r="74" spans="1:10" ht="30">
      <c r="A74" s="26" t="s">
        <v>128</v>
      </c>
      <c r="B74" s="28" t="s">
        <v>172</v>
      </c>
      <c r="C74" s="25"/>
      <c r="D74" s="25" t="s">
        <v>50</v>
      </c>
      <c r="E74" s="46">
        <f t="shared" si="10"/>
        <v>426789</v>
      </c>
      <c r="F74" s="45">
        <v>426789</v>
      </c>
      <c r="G74" s="46">
        <v>0</v>
      </c>
      <c r="H74" s="46">
        <v>0</v>
      </c>
      <c r="I74" s="46">
        <v>0</v>
      </c>
      <c r="J74" s="46">
        <v>0</v>
      </c>
    </row>
    <row r="75" spans="1:10" ht="30">
      <c r="A75" s="26" t="s">
        <v>129</v>
      </c>
      <c r="B75" s="28" t="s">
        <v>173</v>
      </c>
      <c r="C75" s="25"/>
      <c r="D75" s="25" t="s">
        <v>50</v>
      </c>
      <c r="E75" s="46">
        <f t="shared" si="10"/>
        <v>192310</v>
      </c>
      <c r="F75" s="45">
        <v>192310</v>
      </c>
      <c r="G75" s="46">
        <v>0</v>
      </c>
      <c r="H75" s="46">
        <v>0</v>
      </c>
      <c r="I75" s="46">
        <v>0</v>
      </c>
      <c r="J75" s="46">
        <v>0</v>
      </c>
    </row>
    <row r="76" spans="1:10" ht="15">
      <c r="A76" s="26" t="s">
        <v>295</v>
      </c>
      <c r="B76" s="28" t="s">
        <v>296</v>
      </c>
      <c r="C76" s="25"/>
      <c r="D76" s="25"/>
      <c r="E76" s="46">
        <f t="shared" si="10"/>
        <v>17118</v>
      </c>
      <c r="F76" s="45">
        <v>17118</v>
      </c>
      <c r="G76" s="46">
        <v>0</v>
      </c>
      <c r="H76" s="46">
        <v>0</v>
      </c>
      <c r="I76" s="46">
        <v>0</v>
      </c>
      <c r="J76" s="46">
        <v>0</v>
      </c>
    </row>
    <row r="77" spans="1:10" ht="30">
      <c r="A77" s="27">
        <v>262</v>
      </c>
      <c r="B77" s="28" t="s">
        <v>188</v>
      </c>
      <c r="C77" s="25"/>
      <c r="D77" s="25" t="s">
        <v>50</v>
      </c>
      <c r="E77" s="46">
        <f aca="true" t="shared" si="11" ref="E77:J77">SUM(E79+E80)</f>
        <v>0</v>
      </c>
      <c r="F77" s="46">
        <f t="shared" si="11"/>
        <v>0</v>
      </c>
      <c r="G77" s="46">
        <f t="shared" si="11"/>
        <v>0</v>
      </c>
      <c r="H77" s="46">
        <f t="shared" si="11"/>
        <v>0</v>
      </c>
      <c r="I77" s="46">
        <f t="shared" si="11"/>
        <v>0</v>
      </c>
      <c r="J77" s="46">
        <f t="shared" si="11"/>
        <v>0</v>
      </c>
    </row>
    <row r="78" spans="1:10" ht="15">
      <c r="A78" s="27"/>
      <c r="B78" s="28" t="s">
        <v>185</v>
      </c>
      <c r="C78" s="25"/>
      <c r="D78" s="25"/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</row>
    <row r="79" spans="1:10" ht="30">
      <c r="A79" s="26" t="s">
        <v>79</v>
      </c>
      <c r="B79" s="28" t="s">
        <v>78</v>
      </c>
      <c r="C79" s="25"/>
      <c r="D79" s="25" t="s">
        <v>50</v>
      </c>
      <c r="E79" s="46">
        <f t="shared" si="10"/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</row>
    <row r="80" spans="1:10" ht="30">
      <c r="A80" s="26" t="s">
        <v>80</v>
      </c>
      <c r="B80" s="28" t="s">
        <v>78</v>
      </c>
      <c r="C80" s="25"/>
      <c r="D80" s="25" t="s">
        <v>50</v>
      </c>
      <c r="E80" s="46">
        <f>SUM(F80:J80)</f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</row>
    <row r="81" spans="1:10" ht="33" customHeight="1">
      <c r="A81" s="233" t="s">
        <v>56</v>
      </c>
      <c r="B81" s="233"/>
      <c r="C81" s="30">
        <v>220</v>
      </c>
      <c r="D81" s="30"/>
      <c r="E81" s="56">
        <f aca="true" t="shared" si="12" ref="E81:J81">E83</f>
        <v>0</v>
      </c>
      <c r="F81" s="56">
        <f t="shared" si="12"/>
        <v>0</v>
      </c>
      <c r="G81" s="56">
        <f t="shared" si="12"/>
        <v>0</v>
      </c>
      <c r="H81" s="56">
        <f t="shared" si="12"/>
        <v>0</v>
      </c>
      <c r="I81" s="56">
        <f t="shared" si="12"/>
        <v>0</v>
      </c>
      <c r="J81" s="56">
        <f t="shared" si="12"/>
        <v>0</v>
      </c>
    </row>
    <row r="82" spans="1:10" ht="15">
      <c r="A82" s="236" t="s">
        <v>35</v>
      </c>
      <c r="B82" s="236"/>
      <c r="C82" s="25"/>
      <c r="D82" s="25"/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</row>
    <row r="83" spans="1:10" ht="49.5" customHeight="1">
      <c r="A83" s="233" t="s">
        <v>130</v>
      </c>
      <c r="B83" s="233"/>
      <c r="C83" s="30"/>
      <c r="D83" s="30">
        <v>321</v>
      </c>
      <c r="E83" s="56">
        <f aca="true" t="shared" si="13" ref="E83:J83">SUM(E85)</f>
        <v>0</v>
      </c>
      <c r="F83" s="56">
        <f t="shared" si="13"/>
        <v>0</v>
      </c>
      <c r="G83" s="56">
        <f t="shared" si="13"/>
        <v>0</v>
      </c>
      <c r="H83" s="56">
        <f t="shared" si="13"/>
        <v>0</v>
      </c>
      <c r="I83" s="56">
        <f t="shared" si="13"/>
        <v>0</v>
      </c>
      <c r="J83" s="56">
        <f t="shared" si="13"/>
        <v>0</v>
      </c>
    </row>
    <row r="84" spans="1:10" ht="15">
      <c r="A84" s="237" t="s">
        <v>57</v>
      </c>
      <c r="B84" s="238"/>
      <c r="C84" s="25"/>
      <c r="D84" s="25" t="s">
        <v>50</v>
      </c>
      <c r="E84" s="46">
        <v>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</row>
    <row r="85" spans="1:10" ht="30">
      <c r="A85" s="27">
        <v>262</v>
      </c>
      <c r="B85" s="28" t="s">
        <v>78</v>
      </c>
      <c r="C85" s="25"/>
      <c r="D85" s="25" t="s">
        <v>50</v>
      </c>
      <c r="E85" s="46">
        <f>SUM(F85:J85)</f>
        <v>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</row>
    <row r="86" spans="1:10" ht="30.75" customHeight="1">
      <c r="A86" s="233" t="s">
        <v>58</v>
      </c>
      <c r="B86" s="233"/>
      <c r="C86" s="30">
        <v>230</v>
      </c>
      <c r="D86" s="30"/>
      <c r="E86" s="56">
        <f aca="true" t="shared" si="14" ref="E86:J86">E88+E94+E92</f>
        <v>57700</v>
      </c>
      <c r="F86" s="56">
        <f t="shared" si="14"/>
        <v>32700</v>
      </c>
      <c r="G86" s="56">
        <f t="shared" si="14"/>
        <v>0</v>
      </c>
      <c r="H86" s="56">
        <f t="shared" si="14"/>
        <v>0</v>
      </c>
      <c r="I86" s="56">
        <f t="shared" si="14"/>
        <v>25000</v>
      </c>
      <c r="J86" s="56">
        <f t="shared" si="14"/>
        <v>0</v>
      </c>
    </row>
    <row r="87" spans="1:10" ht="15">
      <c r="A87" s="236" t="s">
        <v>35</v>
      </c>
      <c r="B87" s="236"/>
      <c r="C87" s="25"/>
      <c r="D87" s="25"/>
      <c r="E87" s="46">
        <v>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</row>
    <row r="88" spans="1:10" ht="37.5" customHeight="1">
      <c r="A88" s="233" t="s">
        <v>150</v>
      </c>
      <c r="B88" s="233"/>
      <c r="C88" s="30"/>
      <c r="D88" s="30">
        <v>851</v>
      </c>
      <c r="E88" s="56">
        <f aca="true" t="shared" si="15" ref="E88:J88">SUM(E90:E91)</f>
        <v>33600</v>
      </c>
      <c r="F88" s="56">
        <f t="shared" si="15"/>
        <v>32700</v>
      </c>
      <c r="G88" s="56">
        <f t="shared" si="15"/>
        <v>0</v>
      </c>
      <c r="H88" s="56">
        <f t="shared" si="15"/>
        <v>0</v>
      </c>
      <c r="I88" s="56">
        <f t="shared" si="15"/>
        <v>900</v>
      </c>
      <c r="J88" s="56">
        <f t="shared" si="15"/>
        <v>0</v>
      </c>
    </row>
    <row r="89" spans="1:10" ht="15">
      <c r="A89" s="235" t="s">
        <v>57</v>
      </c>
      <c r="B89" s="235"/>
      <c r="C89" s="25"/>
      <c r="D89" s="25" t="s">
        <v>50</v>
      </c>
      <c r="E89" s="46">
        <v>0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</row>
    <row r="90" spans="1:10" s="12" customFormat="1" ht="15">
      <c r="A90" s="27">
        <v>290</v>
      </c>
      <c r="B90" s="26" t="s">
        <v>174</v>
      </c>
      <c r="C90" s="25"/>
      <c r="D90" s="25" t="s">
        <v>50</v>
      </c>
      <c r="E90" s="46">
        <f>SUM(F90:J90)</f>
        <v>14900</v>
      </c>
      <c r="F90" s="45">
        <v>14500</v>
      </c>
      <c r="G90" s="46">
        <v>0</v>
      </c>
      <c r="H90" s="46">
        <v>0</v>
      </c>
      <c r="I90" s="46">
        <v>400</v>
      </c>
      <c r="J90" s="46">
        <v>0</v>
      </c>
    </row>
    <row r="91" spans="1:10" s="12" customFormat="1" ht="15">
      <c r="A91" s="27">
        <v>290</v>
      </c>
      <c r="B91" s="26" t="s">
        <v>175</v>
      </c>
      <c r="C91" s="25"/>
      <c r="D91" s="25" t="s">
        <v>50</v>
      </c>
      <c r="E91" s="46">
        <f>SUM(F91:J91)</f>
        <v>18700</v>
      </c>
      <c r="F91" s="45">
        <v>18200</v>
      </c>
      <c r="G91" s="46">
        <v>0</v>
      </c>
      <c r="H91" s="46">
        <v>0</v>
      </c>
      <c r="I91" s="46">
        <v>500</v>
      </c>
      <c r="J91" s="46">
        <v>0</v>
      </c>
    </row>
    <row r="92" spans="1:10" s="12" customFormat="1" ht="36" customHeight="1">
      <c r="A92" s="141">
        <v>290</v>
      </c>
      <c r="B92" s="140" t="s">
        <v>268</v>
      </c>
      <c r="C92" s="30"/>
      <c r="D92" s="30">
        <v>852</v>
      </c>
      <c r="E92" s="56">
        <f aca="true" t="shared" si="16" ref="E92:J92">E93</f>
        <v>3000</v>
      </c>
      <c r="F92" s="56">
        <f t="shared" si="16"/>
        <v>0</v>
      </c>
      <c r="G92" s="56">
        <f t="shared" si="16"/>
        <v>0</v>
      </c>
      <c r="H92" s="56">
        <f t="shared" si="16"/>
        <v>0</v>
      </c>
      <c r="I92" s="56">
        <f t="shared" si="16"/>
        <v>3000</v>
      </c>
      <c r="J92" s="56">
        <f t="shared" si="16"/>
        <v>0</v>
      </c>
    </row>
    <row r="93" spans="1:10" s="12" customFormat="1" ht="15">
      <c r="A93" s="27"/>
      <c r="B93" s="26" t="s">
        <v>269</v>
      </c>
      <c r="C93" s="25"/>
      <c r="D93" s="25"/>
      <c r="E93" s="46">
        <f>SUM(F93:J93)</f>
        <v>3000</v>
      </c>
      <c r="F93" s="45">
        <v>0</v>
      </c>
      <c r="G93" s="46">
        <v>0</v>
      </c>
      <c r="H93" s="46">
        <v>0</v>
      </c>
      <c r="I93" s="46">
        <v>3000</v>
      </c>
      <c r="J93" s="46">
        <v>0</v>
      </c>
    </row>
    <row r="94" spans="1:10" s="12" customFormat="1" ht="37.5" customHeight="1">
      <c r="A94" s="233" t="s">
        <v>271</v>
      </c>
      <c r="B94" s="233"/>
      <c r="C94" s="30"/>
      <c r="D94" s="30">
        <v>853</v>
      </c>
      <c r="E94" s="56">
        <f aca="true" t="shared" si="17" ref="E94:J94">SUM(E96:E105)</f>
        <v>21100</v>
      </c>
      <c r="F94" s="56">
        <f t="shared" si="17"/>
        <v>0</v>
      </c>
      <c r="G94" s="56">
        <f t="shared" si="17"/>
        <v>0</v>
      </c>
      <c r="H94" s="56">
        <f t="shared" si="17"/>
        <v>0</v>
      </c>
      <c r="I94" s="56">
        <f t="shared" si="17"/>
        <v>21100</v>
      </c>
      <c r="J94" s="56">
        <f t="shared" si="17"/>
        <v>0</v>
      </c>
    </row>
    <row r="95" spans="1:10" s="12" customFormat="1" ht="14.25" customHeight="1">
      <c r="A95" s="235" t="s">
        <v>57</v>
      </c>
      <c r="B95" s="235"/>
      <c r="C95" s="25"/>
      <c r="D95" s="25" t="s">
        <v>50</v>
      </c>
      <c r="E95" s="46">
        <v>0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</row>
    <row r="96" spans="1:10" s="12" customFormat="1" ht="15">
      <c r="A96" s="27">
        <v>290</v>
      </c>
      <c r="B96" s="26" t="s">
        <v>189</v>
      </c>
      <c r="C96" s="25"/>
      <c r="D96" s="25" t="s">
        <v>50</v>
      </c>
      <c r="E96" s="46">
        <f>SUM(E101+E102+E103+E104+E105)</f>
        <v>0</v>
      </c>
      <c r="F96" s="46">
        <v>0</v>
      </c>
      <c r="G96" s="46">
        <v>0</v>
      </c>
      <c r="H96" s="46">
        <v>0</v>
      </c>
      <c r="I96" s="46">
        <v>0</v>
      </c>
      <c r="J96" s="46">
        <v>0</v>
      </c>
    </row>
    <row r="97" spans="1:10" s="12" customFormat="1" ht="15">
      <c r="A97" s="27"/>
      <c r="B97" s="26" t="s">
        <v>185</v>
      </c>
      <c r="C97" s="25"/>
      <c r="D97" s="25" t="s">
        <v>187</v>
      </c>
      <c r="E97" s="46" t="s">
        <v>187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</row>
    <row r="98" spans="1:10" s="12" customFormat="1" ht="15">
      <c r="A98" s="27">
        <v>290</v>
      </c>
      <c r="B98" s="28" t="s">
        <v>197</v>
      </c>
      <c r="C98" s="25"/>
      <c r="D98" s="25" t="s">
        <v>50</v>
      </c>
      <c r="E98" s="46">
        <f aca="true" t="shared" si="18" ref="E98:E105">SUM(F98:J98)</f>
        <v>0</v>
      </c>
      <c r="F98" s="46">
        <v>0</v>
      </c>
      <c r="G98" s="46">
        <v>0</v>
      </c>
      <c r="H98" s="46">
        <v>0</v>
      </c>
      <c r="I98" s="46">
        <v>0</v>
      </c>
      <c r="J98" s="46">
        <v>0</v>
      </c>
    </row>
    <row r="99" spans="1:10" s="12" customFormat="1" ht="15">
      <c r="A99" s="27">
        <v>290</v>
      </c>
      <c r="B99" s="28" t="s">
        <v>272</v>
      </c>
      <c r="C99" s="25"/>
      <c r="D99" s="25" t="s">
        <v>50</v>
      </c>
      <c r="E99" s="46">
        <f t="shared" si="18"/>
        <v>21100</v>
      </c>
      <c r="F99" s="46">
        <v>0</v>
      </c>
      <c r="G99" s="46">
        <v>0</v>
      </c>
      <c r="H99" s="46">
        <v>0</v>
      </c>
      <c r="I99" s="46">
        <v>21100</v>
      </c>
      <c r="J99" s="46">
        <v>0</v>
      </c>
    </row>
    <row r="100" spans="1:10" s="12" customFormat="1" ht="30">
      <c r="A100" s="27">
        <v>290</v>
      </c>
      <c r="B100" s="28" t="s">
        <v>176</v>
      </c>
      <c r="C100" s="25"/>
      <c r="D100" s="25" t="s">
        <v>50</v>
      </c>
      <c r="E100" s="46">
        <f>SUM(F100:J100)</f>
        <v>0</v>
      </c>
      <c r="F100" s="45"/>
      <c r="G100" s="46">
        <v>0</v>
      </c>
      <c r="H100" s="46">
        <v>0</v>
      </c>
      <c r="I100" s="46">
        <v>0</v>
      </c>
      <c r="J100" s="46">
        <v>0</v>
      </c>
    </row>
    <row r="101" spans="1:10" s="12" customFormat="1" ht="15">
      <c r="A101" s="26" t="s">
        <v>82</v>
      </c>
      <c r="B101" s="28" t="s">
        <v>161</v>
      </c>
      <c r="C101" s="25"/>
      <c r="D101" s="25" t="s">
        <v>50</v>
      </c>
      <c r="E101" s="46">
        <f t="shared" si="18"/>
        <v>0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</row>
    <row r="102" spans="1:10" s="12" customFormat="1" ht="30">
      <c r="A102" s="26" t="s">
        <v>83</v>
      </c>
      <c r="B102" s="28" t="s">
        <v>162</v>
      </c>
      <c r="C102" s="25"/>
      <c r="D102" s="25" t="s">
        <v>50</v>
      </c>
      <c r="E102" s="46">
        <f t="shared" si="18"/>
        <v>0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</row>
    <row r="103" spans="1:10" s="12" customFormat="1" ht="15">
      <c r="A103" s="26" t="s">
        <v>163</v>
      </c>
      <c r="B103" s="28" t="s">
        <v>166</v>
      </c>
      <c r="C103" s="25"/>
      <c r="D103" s="25" t="s">
        <v>50</v>
      </c>
      <c r="E103" s="46">
        <f t="shared" si="18"/>
        <v>0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</row>
    <row r="104" spans="1:10" s="12" customFormat="1" ht="30">
      <c r="A104" s="26" t="s">
        <v>164</v>
      </c>
      <c r="B104" s="28" t="s">
        <v>167</v>
      </c>
      <c r="C104" s="26"/>
      <c r="D104" s="25" t="s">
        <v>50</v>
      </c>
      <c r="E104" s="46">
        <f t="shared" si="18"/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</row>
    <row r="105" spans="1:10" s="12" customFormat="1" ht="15">
      <c r="A105" s="26" t="s">
        <v>165</v>
      </c>
      <c r="B105" s="28" t="s">
        <v>168</v>
      </c>
      <c r="C105" s="26"/>
      <c r="D105" s="25" t="s">
        <v>50</v>
      </c>
      <c r="E105" s="46">
        <f t="shared" si="18"/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</row>
    <row r="106" spans="1:10" s="12" customFormat="1" ht="48.75" customHeight="1">
      <c r="A106" s="233" t="s">
        <v>59</v>
      </c>
      <c r="B106" s="233"/>
      <c r="C106" s="30">
        <v>250</v>
      </c>
      <c r="D106" s="30"/>
      <c r="E106" s="56">
        <f aca="true" t="shared" si="19" ref="E106:J106">E107</f>
        <v>0</v>
      </c>
      <c r="F106" s="56">
        <f t="shared" si="19"/>
        <v>0</v>
      </c>
      <c r="G106" s="56">
        <f t="shared" si="19"/>
        <v>0</v>
      </c>
      <c r="H106" s="56">
        <f t="shared" si="19"/>
        <v>0</v>
      </c>
      <c r="I106" s="56">
        <f t="shared" si="19"/>
        <v>0</v>
      </c>
      <c r="J106" s="56">
        <f t="shared" si="19"/>
        <v>0</v>
      </c>
    </row>
    <row r="107" spans="1:10" s="12" customFormat="1" ht="45" customHeight="1">
      <c r="A107" s="233" t="s">
        <v>149</v>
      </c>
      <c r="B107" s="233"/>
      <c r="C107" s="30"/>
      <c r="D107" s="30">
        <v>831</v>
      </c>
      <c r="E107" s="56">
        <f aca="true" t="shared" si="20" ref="E107:J107">E109+E110</f>
        <v>0</v>
      </c>
      <c r="F107" s="56">
        <f t="shared" si="20"/>
        <v>0</v>
      </c>
      <c r="G107" s="56">
        <f t="shared" si="20"/>
        <v>0</v>
      </c>
      <c r="H107" s="56">
        <f t="shared" si="20"/>
        <v>0</v>
      </c>
      <c r="I107" s="56">
        <f t="shared" si="20"/>
        <v>0</v>
      </c>
      <c r="J107" s="56">
        <f t="shared" si="20"/>
        <v>0</v>
      </c>
    </row>
    <row r="108" spans="1:10" ht="15">
      <c r="A108" s="235" t="s">
        <v>57</v>
      </c>
      <c r="B108" s="235"/>
      <c r="C108" s="25"/>
      <c r="D108" s="25" t="s">
        <v>50</v>
      </c>
      <c r="E108" s="46">
        <v>0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</row>
    <row r="109" spans="1:10" ht="30">
      <c r="A109" s="27">
        <v>262</v>
      </c>
      <c r="B109" s="28" t="s">
        <v>78</v>
      </c>
      <c r="C109" s="25"/>
      <c r="D109" s="25" t="s">
        <v>50</v>
      </c>
      <c r="E109" s="46">
        <f>SUM(F109:J109)</f>
        <v>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</row>
    <row r="110" spans="1:10" ht="15">
      <c r="A110" s="27">
        <v>290</v>
      </c>
      <c r="B110" s="26" t="s">
        <v>81</v>
      </c>
      <c r="C110" s="25"/>
      <c r="D110" s="25" t="s">
        <v>50</v>
      </c>
      <c r="E110" s="46">
        <f>SUM(F110:J110)</f>
        <v>0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</row>
    <row r="111" spans="1:10" s="33" customFormat="1" ht="45" customHeight="1">
      <c r="A111" s="233" t="s">
        <v>60</v>
      </c>
      <c r="B111" s="233"/>
      <c r="C111" s="30">
        <v>260</v>
      </c>
      <c r="D111" s="30" t="s">
        <v>50</v>
      </c>
      <c r="E111" s="56">
        <f aca="true" t="shared" si="21" ref="E111:J111">E112+E122</f>
        <v>4216997</v>
      </c>
      <c r="F111" s="56">
        <f t="shared" si="21"/>
        <v>3608677</v>
      </c>
      <c r="G111" s="56">
        <f t="shared" si="21"/>
        <v>106000</v>
      </c>
      <c r="H111" s="56">
        <f t="shared" si="21"/>
        <v>0</v>
      </c>
      <c r="I111" s="56">
        <f t="shared" si="21"/>
        <v>502320</v>
      </c>
      <c r="J111" s="56">
        <f t="shared" si="21"/>
        <v>0</v>
      </c>
    </row>
    <row r="112" spans="1:10" ht="58.5" customHeight="1">
      <c r="A112" s="233" t="s">
        <v>148</v>
      </c>
      <c r="B112" s="233"/>
      <c r="C112" s="30"/>
      <c r="D112" s="30">
        <v>243</v>
      </c>
      <c r="E112" s="54">
        <f aca="true" t="shared" si="22" ref="E112:J112">SUM(E114:E121)</f>
        <v>0</v>
      </c>
      <c r="F112" s="54">
        <f t="shared" si="22"/>
        <v>0</v>
      </c>
      <c r="G112" s="54">
        <f t="shared" si="22"/>
        <v>0</v>
      </c>
      <c r="H112" s="54">
        <f t="shared" si="22"/>
        <v>0</v>
      </c>
      <c r="I112" s="54">
        <f t="shared" si="22"/>
        <v>0</v>
      </c>
      <c r="J112" s="54">
        <f t="shared" si="22"/>
        <v>0</v>
      </c>
    </row>
    <row r="113" spans="1:10" ht="15">
      <c r="A113" s="234" t="s">
        <v>57</v>
      </c>
      <c r="B113" s="234"/>
      <c r="C113" s="25"/>
      <c r="D113" s="25" t="s">
        <v>50</v>
      </c>
      <c r="E113" s="46">
        <v>0</v>
      </c>
      <c r="F113" s="46">
        <v>0</v>
      </c>
      <c r="G113" s="46">
        <v>0</v>
      </c>
      <c r="H113" s="46">
        <v>0</v>
      </c>
      <c r="I113" s="46">
        <v>0</v>
      </c>
      <c r="J113" s="46">
        <v>0</v>
      </c>
    </row>
    <row r="114" spans="1:10" ht="15" customHeight="1">
      <c r="A114" s="32">
        <v>222</v>
      </c>
      <c r="B114" s="35" t="s">
        <v>135</v>
      </c>
      <c r="C114" s="35"/>
      <c r="D114" s="25" t="s">
        <v>50</v>
      </c>
      <c r="E114" s="46">
        <f>SUM(F114:J114)</f>
        <v>0</v>
      </c>
      <c r="F114" s="46">
        <v>0</v>
      </c>
      <c r="G114" s="46">
        <v>0</v>
      </c>
      <c r="H114" s="46">
        <v>0</v>
      </c>
      <c r="I114" s="46">
        <v>0</v>
      </c>
      <c r="J114" s="46">
        <v>0</v>
      </c>
    </row>
    <row r="115" spans="1:10" ht="30">
      <c r="A115" s="32">
        <v>224</v>
      </c>
      <c r="B115" s="36" t="s">
        <v>143</v>
      </c>
      <c r="C115" s="36"/>
      <c r="D115" s="25" t="s">
        <v>50</v>
      </c>
      <c r="E115" s="46">
        <f aca="true" t="shared" si="23" ref="E115:E121">SUM(F115:J115)</f>
        <v>0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</row>
    <row r="116" spans="1:10" ht="15" customHeight="1">
      <c r="A116" s="32">
        <v>225</v>
      </c>
      <c r="B116" s="35" t="s">
        <v>131</v>
      </c>
      <c r="C116" s="35"/>
      <c r="D116" s="25" t="s">
        <v>50</v>
      </c>
      <c r="E116" s="46">
        <f t="shared" si="23"/>
        <v>0</v>
      </c>
      <c r="F116" s="46">
        <v>0</v>
      </c>
      <c r="G116" s="46">
        <v>0</v>
      </c>
      <c r="H116" s="46">
        <v>0</v>
      </c>
      <c r="I116" s="46">
        <v>0</v>
      </c>
      <c r="J116" s="46">
        <v>0</v>
      </c>
    </row>
    <row r="117" spans="1:10" ht="15" customHeight="1">
      <c r="A117" s="32" t="s">
        <v>132</v>
      </c>
      <c r="B117" s="36" t="s">
        <v>133</v>
      </c>
      <c r="C117" s="36"/>
      <c r="D117" s="25" t="s">
        <v>50</v>
      </c>
      <c r="E117" s="46">
        <f t="shared" si="23"/>
        <v>0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</row>
    <row r="118" spans="1:10" ht="15">
      <c r="A118" s="32">
        <v>226</v>
      </c>
      <c r="B118" s="39" t="s">
        <v>134</v>
      </c>
      <c r="C118" s="39"/>
      <c r="D118" s="25" t="s">
        <v>50</v>
      </c>
      <c r="E118" s="46">
        <f t="shared" si="23"/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</row>
    <row r="119" spans="1:10" ht="15">
      <c r="A119" s="27">
        <v>290</v>
      </c>
      <c r="B119" s="26" t="s">
        <v>81</v>
      </c>
      <c r="C119" s="25"/>
      <c r="D119" s="25" t="s">
        <v>50</v>
      </c>
      <c r="E119" s="46">
        <f t="shared" si="23"/>
        <v>0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</row>
    <row r="120" spans="1:10" ht="15" customHeight="1">
      <c r="A120" s="32">
        <v>310</v>
      </c>
      <c r="B120" s="39" t="s">
        <v>144</v>
      </c>
      <c r="C120" s="39"/>
      <c r="D120" s="25" t="s">
        <v>50</v>
      </c>
      <c r="E120" s="46">
        <f t="shared" si="23"/>
        <v>0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</row>
    <row r="121" spans="1:10" ht="15" customHeight="1">
      <c r="A121" s="32">
        <v>340</v>
      </c>
      <c r="B121" s="39" t="s">
        <v>145</v>
      </c>
      <c r="C121" s="39"/>
      <c r="D121" s="25" t="s">
        <v>50</v>
      </c>
      <c r="E121" s="46">
        <f t="shared" si="23"/>
        <v>0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</row>
    <row r="122" spans="1:10" ht="45" customHeight="1">
      <c r="A122" s="233" t="s">
        <v>147</v>
      </c>
      <c r="B122" s="233"/>
      <c r="C122" s="30"/>
      <c r="D122" s="30">
        <v>244</v>
      </c>
      <c r="E122" s="54">
        <f>SUM(E124+E129+E128+E133+E134+E139+E144+E148+E153)</f>
        <v>4216997</v>
      </c>
      <c r="F122" s="54">
        <f>SUM(F124+F129+F128+F133+F134+F139+F144+F148+F153)</f>
        <v>3608677</v>
      </c>
      <c r="G122" s="54">
        <f>SUM(G124+G129+G128+G133+G134+G139+G144+G148+G153)</f>
        <v>106000</v>
      </c>
      <c r="H122" s="54">
        <f>SUM(H124+H129+H128+H133+H134+H139+H144+H148+H153)</f>
        <v>0</v>
      </c>
      <c r="I122" s="54">
        <f>SUM(I124+I129+I128+I133+I134+I139+I144+I148+I153)</f>
        <v>502320</v>
      </c>
      <c r="J122" s="46">
        <v>0</v>
      </c>
    </row>
    <row r="123" spans="1:10" ht="15">
      <c r="A123" s="228" t="s">
        <v>57</v>
      </c>
      <c r="B123" s="229"/>
      <c r="C123" s="25"/>
      <c r="D123" s="25" t="s">
        <v>50</v>
      </c>
      <c r="E123" s="46">
        <v>0</v>
      </c>
      <c r="F123" s="46">
        <v>0</v>
      </c>
      <c r="G123" s="46">
        <v>0</v>
      </c>
      <c r="H123" s="46">
        <v>0</v>
      </c>
      <c r="I123" s="46">
        <v>0</v>
      </c>
      <c r="J123" s="46">
        <v>0</v>
      </c>
    </row>
    <row r="124" spans="1:10" ht="15" customHeight="1">
      <c r="A124" s="92">
        <v>221</v>
      </c>
      <c r="B124" s="93" t="s">
        <v>193</v>
      </c>
      <c r="C124" s="94"/>
      <c r="D124" s="87" t="s">
        <v>50</v>
      </c>
      <c r="E124" s="88">
        <f aca="true" t="shared" si="24" ref="E124:J124">SUM(E126+E127)</f>
        <v>80000</v>
      </c>
      <c r="F124" s="88">
        <f t="shared" si="24"/>
        <v>80000</v>
      </c>
      <c r="G124" s="88">
        <f t="shared" si="24"/>
        <v>0</v>
      </c>
      <c r="H124" s="88">
        <f t="shared" si="24"/>
        <v>0</v>
      </c>
      <c r="I124" s="88">
        <f t="shared" si="24"/>
        <v>0</v>
      </c>
      <c r="J124" s="88">
        <f t="shared" si="24"/>
        <v>0</v>
      </c>
    </row>
    <row r="125" spans="1:10" ht="15" customHeight="1">
      <c r="A125" s="32"/>
      <c r="B125" s="75" t="s">
        <v>185</v>
      </c>
      <c r="C125" s="34"/>
      <c r="D125" s="25" t="s">
        <v>187</v>
      </c>
      <c r="E125" s="46" t="s">
        <v>187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</row>
    <row r="126" spans="1:10" ht="15" customHeight="1">
      <c r="A126" s="32">
        <v>221</v>
      </c>
      <c r="B126" s="106" t="s">
        <v>205</v>
      </c>
      <c r="C126" s="34"/>
      <c r="D126" s="25" t="s">
        <v>187</v>
      </c>
      <c r="E126" s="46">
        <f>SUM(F126:J126)</f>
        <v>80000</v>
      </c>
      <c r="F126" s="45">
        <v>80000</v>
      </c>
      <c r="G126" s="46">
        <v>0</v>
      </c>
      <c r="H126" s="46">
        <v>0</v>
      </c>
      <c r="I126" s="46"/>
      <c r="J126" s="46">
        <v>0</v>
      </c>
    </row>
    <row r="127" spans="1:10" ht="15" customHeight="1">
      <c r="A127" s="32" t="s">
        <v>180</v>
      </c>
      <c r="B127" s="106" t="s">
        <v>206</v>
      </c>
      <c r="C127" s="34"/>
      <c r="D127" s="25" t="s">
        <v>50</v>
      </c>
      <c r="E127" s="46">
        <f>SUM(F127:J127)</f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</row>
    <row r="128" spans="1:10" ht="15" customHeight="1">
      <c r="A128" s="32">
        <v>222</v>
      </c>
      <c r="B128" s="105" t="s">
        <v>77</v>
      </c>
      <c r="C128" s="35"/>
      <c r="D128" s="25" t="s">
        <v>50</v>
      </c>
      <c r="E128" s="46">
        <f>SUM(F128:J128)</f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</row>
    <row r="129" spans="1:10" ht="15">
      <c r="A129" s="92">
        <v>223</v>
      </c>
      <c r="B129" s="95" t="s">
        <v>136</v>
      </c>
      <c r="C129" s="96"/>
      <c r="D129" s="87" t="s">
        <v>50</v>
      </c>
      <c r="E129" s="88">
        <f aca="true" t="shared" si="25" ref="E129:J129">SUM(E130:E132)</f>
        <v>2199561</v>
      </c>
      <c r="F129" s="88">
        <f t="shared" si="25"/>
        <v>2135400</v>
      </c>
      <c r="G129" s="88">
        <f t="shared" si="25"/>
        <v>0</v>
      </c>
      <c r="H129" s="88">
        <f t="shared" si="25"/>
        <v>0</v>
      </c>
      <c r="I129" s="88">
        <f t="shared" si="25"/>
        <v>64161</v>
      </c>
      <c r="J129" s="88">
        <f t="shared" si="25"/>
        <v>0</v>
      </c>
    </row>
    <row r="130" spans="1:10" ht="15" customHeight="1">
      <c r="A130" s="32" t="s">
        <v>137</v>
      </c>
      <c r="B130" s="104" t="s">
        <v>138</v>
      </c>
      <c r="C130" s="37"/>
      <c r="D130" s="25" t="s">
        <v>50</v>
      </c>
      <c r="E130" s="46">
        <f>SUM(F130:J130)</f>
        <v>1354500</v>
      </c>
      <c r="F130" s="45">
        <v>1319500</v>
      </c>
      <c r="G130" s="46">
        <v>0</v>
      </c>
      <c r="H130" s="46">
        <v>0</v>
      </c>
      <c r="I130" s="45">
        <v>35000</v>
      </c>
      <c r="J130" s="46">
        <v>0</v>
      </c>
    </row>
    <row r="131" spans="1:10" ht="15" customHeight="1">
      <c r="A131" s="32" t="s">
        <v>139</v>
      </c>
      <c r="B131" s="104" t="s">
        <v>140</v>
      </c>
      <c r="C131" s="37"/>
      <c r="D131" s="25" t="s">
        <v>50</v>
      </c>
      <c r="E131" s="46">
        <f>SUM(F131:J131)</f>
        <v>683924</v>
      </c>
      <c r="F131" s="45">
        <v>657100</v>
      </c>
      <c r="G131" s="46">
        <v>0</v>
      </c>
      <c r="H131" s="46">
        <v>0</v>
      </c>
      <c r="I131" s="45">
        <v>26824</v>
      </c>
      <c r="J131" s="46">
        <v>0</v>
      </c>
    </row>
    <row r="132" spans="1:10" ht="15" customHeight="1">
      <c r="A132" s="32" t="s">
        <v>141</v>
      </c>
      <c r="B132" s="104" t="s">
        <v>142</v>
      </c>
      <c r="C132" s="37"/>
      <c r="D132" s="25" t="s">
        <v>50</v>
      </c>
      <c r="E132" s="46">
        <f>SUM(F132:J132)</f>
        <v>161137</v>
      </c>
      <c r="F132" s="45">
        <v>158800</v>
      </c>
      <c r="G132" s="46">
        <v>0</v>
      </c>
      <c r="H132" s="46">
        <v>0</v>
      </c>
      <c r="I132" s="45">
        <v>2337</v>
      </c>
      <c r="J132" s="46">
        <v>0</v>
      </c>
    </row>
    <row r="133" spans="1:10" ht="18" customHeight="1">
      <c r="A133" s="32">
        <v>224</v>
      </c>
      <c r="B133" s="58" t="s">
        <v>143</v>
      </c>
      <c r="C133" s="38"/>
      <c r="D133" s="25" t="s">
        <v>50</v>
      </c>
      <c r="E133" s="46">
        <f>SUM(F133:J133)</f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</row>
    <row r="134" spans="1:10" ht="25.5" customHeight="1">
      <c r="A134" s="92">
        <v>225</v>
      </c>
      <c r="B134" s="97" t="s">
        <v>194</v>
      </c>
      <c r="C134" s="98"/>
      <c r="D134" s="87" t="s">
        <v>50</v>
      </c>
      <c r="E134" s="88">
        <f aca="true" t="shared" si="26" ref="E134:J134">SUM(E136+E137+E138)</f>
        <v>462929</v>
      </c>
      <c r="F134" s="88">
        <f t="shared" si="26"/>
        <v>226000</v>
      </c>
      <c r="G134" s="88">
        <f t="shared" si="26"/>
        <v>106000</v>
      </c>
      <c r="H134" s="88">
        <f t="shared" si="26"/>
        <v>0</v>
      </c>
      <c r="I134" s="88">
        <f t="shared" si="26"/>
        <v>130929</v>
      </c>
      <c r="J134" s="88">
        <f t="shared" si="26"/>
        <v>0</v>
      </c>
    </row>
    <row r="135" spans="1:10" ht="18" customHeight="1">
      <c r="A135" s="32"/>
      <c r="B135" s="78" t="s">
        <v>185</v>
      </c>
      <c r="C135" s="38"/>
      <c r="D135" s="25" t="s">
        <v>50</v>
      </c>
      <c r="E135" s="46">
        <v>0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</row>
    <row r="136" spans="1:10" ht="18" customHeight="1">
      <c r="A136" s="32">
        <v>225</v>
      </c>
      <c r="B136" s="107" t="s">
        <v>203</v>
      </c>
      <c r="C136" s="38"/>
      <c r="D136" s="25" t="s">
        <v>50</v>
      </c>
      <c r="E136" s="46">
        <f>SUM(F136:J136)</f>
        <v>462929</v>
      </c>
      <c r="F136" s="45">
        <v>226000</v>
      </c>
      <c r="G136" s="45">
        <v>106000</v>
      </c>
      <c r="H136" s="46">
        <v>0</v>
      </c>
      <c r="I136" s="45">
        <v>130929</v>
      </c>
      <c r="J136" s="46">
        <v>0</v>
      </c>
    </row>
    <row r="137" spans="1:10" ht="25.5" customHeight="1">
      <c r="A137" s="32" t="s">
        <v>146</v>
      </c>
      <c r="B137" s="107" t="s">
        <v>204</v>
      </c>
      <c r="C137" s="35"/>
      <c r="D137" s="25" t="s">
        <v>50</v>
      </c>
      <c r="E137" s="46">
        <f>SUM(F137:J137)</f>
        <v>0</v>
      </c>
      <c r="F137" s="46">
        <v>0</v>
      </c>
      <c r="G137" s="46">
        <v>0</v>
      </c>
      <c r="H137" s="46">
        <v>0</v>
      </c>
      <c r="I137" s="46">
        <v>0</v>
      </c>
      <c r="J137" s="46">
        <v>0</v>
      </c>
    </row>
    <row r="138" spans="1:10" ht="28.5" customHeight="1">
      <c r="A138" s="32" t="s">
        <v>132</v>
      </c>
      <c r="B138" s="108" t="s">
        <v>133</v>
      </c>
      <c r="C138" s="36"/>
      <c r="D138" s="25" t="s">
        <v>50</v>
      </c>
      <c r="E138" s="46">
        <f>SUM(F138:J138)</f>
        <v>0</v>
      </c>
      <c r="F138" s="46">
        <v>0</v>
      </c>
      <c r="G138" s="46">
        <v>0</v>
      </c>
      <c r="H138" s="46">
        <v>0</v>
      </c>
      <c r="I138" s="46">
        <v>0</v>
      </c>
      <c r="J138" s="46">
        <v>0</v>
      </c>
    </row>
    <row r="139" spans="1:10" ht="15" customHeight="1">
      <c r="A139" s="92">
        <v>226</v>
      </c>
      <c r="B139" s="99" t="s">
        <v>195</v>
      </c>
      <c r="C139" s="96"/>
      <c r="D139" s="87" t="s">
        <v>50</v>
      </c>
      <c r="E139" s="88">
        <f>SUM(E142+E143+E141)</f>
        <v>273307</v>
      </c>
      <c r="F139" s="88">
        <f>SUM(F142+F143+F141)</f>
        <v>176077</v>
      </c>
      <c r="G139" s="88">
        <f>SUM(G142+G143+G141)</f>
        <v>0</v>
      </c>
      <c r="H139" s="88">
        <f>SUM(H142+H143+H141)</f>
        <v>0</v>
      </c>
      <c r="I139" s="88">
        <f>SUM(I142+I143+I141)</f>
        <v>97230</v>
      </c>
      <c r="J139" s="88">
        <f>SUM(J142+J143)</f>
        <v>0</v>
      </c>
    </row>
    <row r="140" spans="1:10" ht="15" customHeight="1">
      <c r="A140" s="49"/>
      <c r="B140" s="79" t="s">
        <v>185</v>
      </c>
      <c r="C140" s="36"/>
      <c r="D140" s="25"/>
      <c r="E140" s="46">
        <v>0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</row>
    <row r="141" spans="1:10" ht="22.5" customHeight="1">
      <c r="A141" s="49">
        <v>226</v>
      </c>
      <c r="B141" s="104" t="s">
        <v>239</v>
      </c>
      <c r="C141" s="36"/>
      <c r="D141" s="25"/>
      <c r="E141" s="46">
        <f>SUM(F141:I141)</f>
        <v>224530</v>
      </c>
      <c r="F141" s="45">
        <v>127300</v>
      </c>
      <c r="G141" s="46">
        <v>0</v>
      </c>
      <c r="H141" s="46">
        <v>0</v>
      </c>
      <c r="I141" s="45">
        <v>97230</v>
      </c>
      <c r="J141" s="46">
        <v>0</v>
      </c>
    </row>
    <row r="142" spans="1:10" ht="25.5">
      <c r="A142" s="49" t="s">
        <v>152</v>
      </c>
      <c r="B142" s="104" t="s">
        <v>207</v>
      </c>
      <c r="C142" s="39"/>
      <c r="D142" s="25" t="s">
        <v>50</v>
      </c>
      <c r="E142" s="46">
        <f>SUM(F142:J142)</f>
        <v>15000</v>
      </c>
      <c r="F142" s="45">
        <v>15000</v>
      </c>
      <c r="G142" s="46">
        <v>0</v>
      </c>
      <c r="H142" s="46">
        <v>0</v>
      </c>
      <c r="I142" s="46">
        <v>0</v>
      </c>
      <c r="J142" s="46">
        <v>0</v>
      </c>
    </row>
    <row r="143" spans="1:10" ht="15">
      <c r="A143" s="49" t="s">
        <v>177</v>
      </c>
      <c r="B143" s="104" t="s">
        <v>208</v>
      </c>
      <c r="C143" s="39"/>
      <c r="D143" s="25" t="s">
        <v>50</v>
      </c>
      <c r="E143" s="46">
        <f>SUM(F143:J143)</f>
        <v>33777</v>
      </c>
      <c r="F143" s="45">
        <v>33777</v>
      </c>
      <c r="G143" s="46">
        <v>0</v>
      </c>
      <c r="H143" s="46">
        <v>0</v>
      </c>
      <c r="I143" s="46">
        <v>0</v>
      </c>
      <c r="J143" s="46">
        <v>0</v>
      </c>
    </row>
    <row r="144" spans="1:10" ht="15">
      <c r="A144" s="100">
        <v>290</v>
      </c>
      <c r="B144" s="99" t="s">
        <v>196</v>
      </c>
      <c r="C144" s="101"/>
      <c r="D144" s="87" t="s">
        <v>50</v>
      </c>
      <c r="E144" s="88">
        <f aca="true" t="shared" si="27" ref="E144:J144">SUM(E146+E147)</f>
        <v>6000</v>
      </c>
      <c r="F144" s="88">
        <f t="shared" si="27"/>
        <v>0</v>
      </c>
      <c r="G144" s="88">
        <f t="shared" si="27"/>
        <v>0</v>
      </c>
      <c r="H144" s="88">
        <f t="shared" si="27"/>
        <v>0</v>
      </c>
      <c r="I144" s="88">
        <f t="shared" si="27"/>
        <v>6000</v>
      </c>
      <c r="J144" s="88">
        <f t="shared" si="27"/>
        <v>0</v>
      </c>
    </row>
    <row r="145" spans="1:10" ht="15">
      <c r="A145" s="76"/>
      <c r="B145" s="79" t="s">
        <v>185</v>
      </c>
      <c r="C145" s="77"/>
      <c r="D145" s="25"/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</row>
    <row r="146" spans="1:10" ht="15">
      <c r="A146" s="76">
        <v>290</v>
      </c>
      <c r="B146" s="104" t="s">
        <v>209</v>
      </c>
      <c r="C146" s="77"/>
      <c r="D146" s="25" t="s">
        <v>50</v>
      </c>
      <c r="E146" s="46">
        <f>SUM(F146:J146)</f>
        <v>6000</v>
      </c>
      <c r="F146" s="46">
        <v>0</v>
      </c>
      <c r="G146" s="46">
        <v>0</v>
      </c>
      <c r="H146" s="46">
        <v>0</v>
      </c>
      <c r="I146" s="57">
        <v>6000</v>
      </c>
      <c r="J146" s="46">
        <v>0</v>
      </c>
    </row>
    <row r="147" spans="1:10" ht="15">
      <c r="A147" s="67" t="s">
        <v>163</v>
      </c>
      <c r="B147" s="109" t="s">
        <v>210</v>
      </c>
      <c r="C147" s="50"/>
      <c r="D147" s="25" t="s">
        <v>50</v>
      </c>
      <c r="E147" s="46">
        <f>SUM(F147:J147)</f>
        <v>0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</row>
    <row r="148" spans="1:10" ht="15">
      <c r="A148" s="102">
        <v>310</v>
      </c>
      <c r="B148" s="99" t="s">
        <v>198</v>
      </c>
      <c r="C148" s="103"/>
      <c r="D148" s="87"/>
      <c r="E148" s="88">
        <f>SUM(E150+E152+E151)</f>
        <v>915700</v>
      </c>
      <c r="F148" s="88">
        <f>SUM(F150+F152)</f>
        <v>850700</v>
      </c>
      <c r="G148" s="88">
        <f>G151</f>
        <v>0</v>
      </c>
      <c r="H148" s="88">
        <f>SUM(H150+H152)</f>
        <v>0</v>
      </c>
      <c r="I148" s="88">
        <f>SUM(I150+I152)</f>
        <v>65000</v>
      </c>
      <c r="J148" s="88">
        <f>SUM(J150+J152)</f>
        <v>0</v>
      </c>
    </row>
    <row r="149" spans="1:10" ht="15">
      <c r="A149" s="67"/>
      <c r="B149" s="80" t="s">
        <v>185</v>
      </c>
      <c r="C149" s="50"/>
      <c r="D149" s="25"/>
      <c r="E149" s="46">
        <v>0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</row>
    <row r="150" spans="1:10" ht="15">
      <c r="A150" s="67">
        <v>310</v>
      </c>
      <c r="B150" s="104" t="s">
        <v>211</v>
      </c>
      <c r="C150" s="50"/>
      <c r="D150" s="25" t="s">
        <v>50</v>
      </c>
      <c r="E150" s="46">
        <f>SUM(F150:J150)</f>
        <v>105000</v>
      </c>
      <c r="F150" s="57">
        <v>40000</v>
      </c>
      <c r="G150" s="46">
        <v>0</v>
      </c>
      <c r="H150" s="46">
        <v>0</v>
      </c>
      <c r="I150" s="57">
        <v>65000</v>
      </c>
      <c r="J150" s="46">
        <v>0</v>
      </c>
    </row>
    <row r="151" spans="1:10" ht="25.5">
      <c r="A151" s="155" t="s">
        <v>286</v>
      </c>
      <c r="B151" s="104" t="s">
        <v>287</v>
      </c>
      <c r="C151" s="156"/>
      <c r="D151" s="25"/>
      <c r="E151" s="46">
        <f>G151</f>
        <v>0</v>
      </c>
      <c r="F151" s="46">
        <v>0</v>
      </c>
      <c r="G151" s="46">
        <v>0</v>
      </c>
      <c r="H151" s="46">
        <v>0</v>
      </c>
      <c r="I151" s="46">
        <v>0</v>
      </c>
      <c r="J151" s="46">
        <v>0</v>
      </c>
    </row>
    <row r="152" spans="1:10" ht="30" customHeight="1">
      <c r="A152" s="32" t="s">
        <v>178</v>
      </c>
      <c r="B152" s="104" t="s">
        <v>212</v>
      </c>
      <c r="C152" s="39"/>
      <c r="D152" s="25" t="s">
        <v>50</v>
      </c>
      <c r="E152" s="46">
        <f>SUM(F152:J152)</f>
        <v>810700</v>
      </c>
      <c r="F152" s="45">
        <v>810700</v>
      </c>
      <c r="G152" s="46">
        <v>0</v>
      </c>
      <c r="H152" s="46">
        <v>0</v>
      </c>
      <c r="I152" s="46">
        <v>0</v>
      </c>
      <c r="J152" s="46">
        <v>0</v>
      </c>
    </row>
    <row r="153" spans="1:10" ht="30" customHeight="1">
      <c r="A153" s="92">
        <v>340</v>
      </c>
      <c r="B153" s="99" t="s">
        <v>199</v>
      </c>
      <c r="C153" s="101"/>
      <c r="D153" s="87"/>
      <c r="E153" s="88">
        <f aca="true" t="shared" si="28" ref="E153:J153">SUM(E155+E156)</f>
        <v>279500</v>
      </c>
      <c r="F153" s="88">
        <f t="shared" si="28"/>
        <v>140500</v>
      </c>
      <c r="G153" s="88">
        <f t="shared" si="28"/>
        <v>0</v>
      </c>
      <c r="H153" s="88">
        <f t="shared" si="28"/>
        <v>0</v>
      </c>
      <c r="I153" s="88">
        <f t="shared" si="28"/>
        <v>139000</v>
      </c>
      <c r="J153" s="88">
        <f t="shared" si="28"/>
        <v>0</v>
      </c>
    </row>
    <row r="154" spans="1:10" ht="20.25" customHeight="1">
      <c r="A154" s="59"/>
      <c r="B154" s="110" t="s">
        <v>185</v>
      </c>
      <c r="C154" s="60"/>
      <c r="D154" s="48"/>
      <c r="E154" s="46">
        <v>0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</row>
    <row r="155" spans="1:10" s="26" customFormat="1" ht="26.25" customHeight="1">
      <c r="A155" s="111">
        <v>340</v>
      </c>
      <c r="B155" s="112" t="s">
        <v>213</v>
      </c>
      <c r="C155" s="39"/>
      <c r="D155" s="25" t="s">
        <v>50</v>
      </c>
      <c r="E155" s="46">
        <f>SUM(F155:J155)</f>
        <v>265700</v>
      </c>
      <c r="F155" s="45">
        <v>126700</v>
      </c>
      <c r="G155" s="46">
        <v>0</v>
      </c>
      <c r="H155" s="46">
        <v>0</v>
      </c>
      <c r="I155" s="45">
        <v>139000</v>
      </c>
      <c r="J155" s="46">
        <v>0</v>
      </c>
    </row>
    <row r="156" spans="1:10" s="26" customFormat="1" ht="27.75" customHeight="1">
      <c r="A156" s="111" t="s">
        <v>179</v>
      </c>
      <c r="B156" s="112" t="s">
        <v>214</v>
      </c>
      <c r="C156" s="39"/>
      <c r="D156" s="25" t="s">
        <v>50</v>
      </c>
      <c r="E156" s="46">
        <f>SUM(F156:J156)</f>
        <v>13800</v>
      </c>
      <c r="F156" s="45">
        <v>13800</v>
      </c>
      <c r="G156" s="46">
        <v>0</v>
      </c>
      <c r="H156" s="46">
        <v>0</v>
      </c>
      <c r="I156" s="46">
        <v>0</v>
      </c>
      <c r="J156" s="46">
        <v>0</v>
      </c>
    </row>
    <row r="157" spans="1:10" s="26" customFormat="1" ht="45" customHeight="1">
      <c r="A157" s="230" t="s">
        <v>215</v>
      </c>
      <c r="B157" s="230"/>
      <c r="C157" s="113">
        <v>300</v>
      </c>
      <c r="D157" s="113" t="s">
        <v>50</v>
      </c>
      <c r="E157" s="114">
        <f>SUM(E158+E161)</f>
        <v>0</v>
      </c>
      <c r="F157" s="46">
        <v>0</v>
      </c>
      <c r="G157" s="46">
        <v>0</v>
      </c>
      <c r="H157" s="46">
        <v>0</v>
      </c>
      <c r="I157" s="46">
        <v>0</v>
      </c>
      <c r="J157" s="46">
        <v>0</v>
      </c>
    </row>
    <row r="158" spans="1:10" ht="15" customHeight="1">
      <c r="A158" s="231" t="s">
        <v>35</v>
      </c>
      <c r="B158" s="232"/>
      <c r="C158" s="224">
        <v>310</v>
      </c>
      <c r="D158" s="224"/>
      <c r="E158" s="226">
        <f>SUM(F158:J159)</f>
        <v>0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</row>
    <row r="159" spans="1:10" ht="30" customHeight="1">
      <c r="A159" s="222" t="s">
        <v>61</v>
      </c>
      <c r="B159" s="223"/>
      <c r="C159" s="225"/>
      <c r="D159" s="225"/>
      <c r="E159" s="227"/>
      <c r="F159" s="46">
        <v>0</v>
      </c>
      <c r="G159" s="46">
        <v>0</v>
      </c>
      <c r="H159" s="46">
        <v>0</v>
      </c>
      <c r="I159" s="46">
        <v>0</v>
      </c>
      <c r="J159" s="46">
        <v>0</v>
      </c>
    </row>
    <row r="160" spans="1:10" ht="15">
      <c r="A160" s="222"/>
      <c r="B160" s="223"/>
      <c r="C160" s="25"/>
      <c r="D160" s="25"/>
      <c r="E160" s="25"/>
      <c r="F160" s="46">
        <v>0</v>
      </c>
      <c r="G160" s="46">
        <v>0</v>
      </c>
      <c r="H160" s="46">
        <v>0</v>
      </c>
      <c r="I160" s="46">
        <v>0</v>
      </c>
      <c r="J160" s="46">
        <v>0</v>
      </c>
    </row>
    <row r="161" spans="1:10" ht="30" customHeight="1">
      <c r="A161" s="222" t="s">
        <v>62</v>
      </c>
      <c r="B161" s="223"/>
      <c r="C161" s="25">
        <v>320</v>
      </c>
      <c r="D161" s="25"/>
      <c r="E161" s="45">
        <f>SUM(F161:J161)</f>
        <v>0</v>
      </c>
      <c r="F161" s="46">
        <v>0</v>
      </c>
      <c r="G161" s="46">
        <v>0</v>
      </c>
      <c r="H161" s="46">
        <v>0</v>
      </c>
      <c r="I161" s="46">
        <v>0</v>
      </c>
      <c r="J161" s="46">
        <v>0</v>
      </c>
    </row>
    <row r="162" spans="1:10" ht="15">
      <c r="A162" s="222"/>
      <c r="B162" s="223"/>
      <c r="C162" s="25"/>
      <c r="D162" s="25"/>
      <c r="E162" s="25"/>
      <c r="F162" s="46">
        <v>0</v>
      </c>
      <c r="G162" s="46">
        <v>0</v>
      </c>
      <c r="H162" s="46">
        <v>0</v>
      </c>
      <c r="I162" s="46">
        <v>0</v>
      </c>
      <c r="J162" s="46">
        <v>0</v>
      </c>
    </row>
    <row r="163" spans="1:10" ht="45" customHeight="1">
      <c r="A163" s="222" t="s">
        <v>63</v>
      </c>
      <c r="B163" s="223"/>
      <c r="C163" s="25">
        <v>400</v>
      </c>
      <c r="D163" s="25"/>
      <c r="E163" s="45">
        <f>SUM(E164+E167)</f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</row>
    <row r="164" spans="1:10" ht="15" customHeight="1">
      <c r="A164" s="222" t="s">
        <v>35</v>
      </c>
      <c r="B164" s="223"/>
      <c r="C164" s="224">
        <v>410</v>
      </c>
      <c r="D164" s="224"/>
      <c r="E164" s="224"/>
      <c r="F164" s="46">
        <v>0</v>
      </c>
      <c r="G164" s="46">
        <v>0</v>
      </c>
      <c r="H164" s="46">
        <v>0</v>
      </c>
      <c r="I164" s="46">
        <v>0</v>
      </c>
      <c r="J164" s="46">
        <v>0</v>
      </c>
    </row>
    <row r="165" spans="1:10" ht="30" customHeight="1">
      <c r="A165" s="222" t="s">
        <v>64</v>
      </c>
      <c r="B165" s="223"/>
      <c r="C165" s="225"/>
      <c r="D165" s="225"/>
      <c r="E165" s="225"/>
      <c r="F165" s="46">
        <v>0</v>
      </c>
      <c r="G165" s="46">
        <v>0</v>
      </c>
      <c r="H165" s="46">
        <v>0</v>
      </c>
      <c r="I165" s="46">
        <v>0</v>
      </c>
      <c r="J165" s="46">
        <v>0</v>
      </c>
    </row>
    <row r="166" spans="1:10" ht="15">
      <c r="A166" s="222"/>
      <c r="B166" s="223"/>
      <c r="C166" s="25"/>
      <c r="D166" s="25"/>
      <c r="E166" s="25"/>
      <c r="F166" s="46">
        <v>0</v>
      </c>
      <c r="G166" s="46">
        <v>0</v>
      </c>
      <c r="H166" s="46">
        <v>0</v>
      </c>
      <c r="I166" s="46">
        <v>0</v>
      </c>
      <c r="J166" s="46">
        <v>0</v>
      </c>
    </row>
    <row r="167" spans="1:10" ht="15" customHeight="1">
      <c r="A167" s="222" t="s">
        <v>65</v>
      </c>
      <c r="B167" s="223"/>
      <c r="C167" s="25">
        <v>420</v>
      </c>
      <c r="D167" s="25"/>
      <c r="E167" s="25"/>
      <c r="F167" s="46">
        <v>0</v>
      </c>
      <c r="G167" s="46">
        <v>0</v>
      </c>
      <c r="H167" s="46">
        <v>0</v>
      </c>
      <c r="I167" s="46">
        <v>0</v>
      </c>
      <c r="J167" s="46">
        <v>0</v>
      </c>
    </row>
    <row r="168" spans="1:10" ht="15">
      <c r="A168" s="222"/>
      <c r="B168" s="223"/>
      <c r="C168" s="25"/>
      <c r="D168" s="25"/>
      <c r="E168" s="25"/>
      <c r="F168" s="46">
        <v>0</v>
      </c>
      <c r="G168" s="46">
        <v>0</v>
      </c>
      <c r="H168" s="46">
        <v>0</v>
      </c>
      <c r="I168" s="46">
        <v>0</v>
      </c>
      <c r="J168" s="46">
        <v>0</v>
      </c>
    </row>
    <row r="169" spans="1:10" ht="30" customHeight="1">
      <c r="A169" s="222" t="s">
        <v>66</v>
      </c>
      <c r="B169" s="223"/>
      <c r="C169" s="25">
        <v>500</v>
      </c>
      <c r="D169" s="25" t="s">
        <v>50</v>
      </c>
      <c r="E169" s="53">
        <f>SUM(F169:J169)</f>
        <v>0</v>
      </c>
      <c r="F169" s="46">
        <v>0</v>
      </c>
      <c r="G169" s="46">
        <v>0</v>
      </c>
      <c r="H169" s="46">
        <v>0</v>
      </c>
      <c r="I169" s="46">
        <v>0</v>
      </c>
      <c r="J169" s="46">
        <v>0</v>
      </c>
    </row>
    <row r="170" spans="1:10" ht="30" customHeight="1">
      <c r="A170" s="222" t="s">
        <v>67</v>
      </c>
      <c r="B170" s="223"/>
      <c r="C170" s="25">
        <v>600</v>
      </c>
      <c r="D170" s="25" t="s">
        <v>50</v>
      </c>
      <c r="E170" s="45">
        <f>SUM(F170:J170)</f>
        <v>0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</row>
    <row r="171" ht="15">
      <c r="A171" s="18"/>
    </row>
    <row r="172" spans="1:3" ht="15">
      <c r="A172" s="19"/>
      <c r="B172" t="s">
        <v>285</v>
      </c>
      <c r="C172" t="s">
        <v>264</v>
      </c>
    </row>
    <row r="174" ht="15">
      <c r="B174" t="s">
        <v>251</v>
      </c>
    </row>
    <row r="176" ht="15">
      <c r="B176" t="s">
        <v>252</v>
      </c>
    </row>
  </sheetData>
  <sheetProtection/>
  <mergeCells count="87">
    <mergeCell ref="A9:B9"/>
    <mergeCell ref="A10:B10"/>
    <mergeCell ref="A1:J1"/>
    <mergeCell ref="A3:J3"/>
    <mergeCell ref="A5:B8"/>
    <mergeCell ref="C5:C8"/>
    <mergeCell ref="D5:D8"/>
    <mergeCell ref="E5:J5"/>
    <mergeCell ref="E6:E8"/>
    <mergeCell ref="F6:J6"/>
    <mergeCell ref="H7:H8"/>
    <mergeCell ref="I7:J7"/>
    <mergeCell ref="F7:F8"/>
    <mergeCell ref="G7:G8"/>
    <mergeCell ref="J11:J12"/>
    <mergeCell ref="G11:G12"/>
    <mergeCell ref="H11:H12"/>
    <mergeCell ref="I11:I12"/>
    <mergeCell ref="A12:B12"/>
    <mergeCell ref="A13:B13"/>
    <mergeCell ref="A14:B14"/>
    <mergeCell ref="F11:F12"/>
    <mergeCell ref="A11:B11"/>
    <mergeCell ref="C11:C12"/>
    <mergeCell ref="D11:D12"/>
    <mergeCell ref="E11:E12"/>
    <mergeCell ref="A15:B15"/>
    <mergeCell ref="A16:B16"/>
    <mergeCell ref="A17:B17"/>
    <mergeCell ref="A20:B20"/>
    <mergeCell ref="A18:B18"/>
    <mergeCell ref="A19:B19"/>
    <mergeCell ref="A25:B25"/>
    <mergeCell ref="A26:B26"/>
    <mergeCell ref="A27:B27"/>
    <mergeCell ref="A28:B28"/>
    <mergeCell ref="A21:B21"/>
    <mergeCell ref="A23:B23"/>
    <mergeCell ref="A22:B22"/>
    <mergeCell ref="A24:B24"/>
    <mergeCell ref="A33:B33"/>
    <mergeCell ref="A34:B34"/>
    <mergeCell ref="A45:B45"/>
    <mergeCell ref="A63:B63"/>
    <mergeCell ref="A29:B29"/>
    <mergeCell ref="A30:B30"/>
    <mergeCell ref="A31:B31"/>
    <mergeCell ref="A32:B32"/>
    <mergeCell ref="A84:B84"/>
    <mergeCell ref="A86:B86"/>
    <mergeCell ref="A87:B87"/>
    <mergeCell ref="A88:B88"/>
    <mergeCell ref="A65:B65"/>
    <mergeCell ref="A81:B81"/>
    <mergeCell ref="A82:B82"/>
    <mergeCell ref="A83:B83"/>
    <mergeCell ref="A107:B107"/>
    <mergeCell ref="A108:B108"/>
    <mergeCell ref="A111:B111"/>
    <mergeCell ref="A112:B112"/>
    <mergeCell ref="A89:B89"/>
    <mergeCell ref="A94:B94"/>
    <mergeCell ref="A95:B95"/>
    <mergeCell ref="A106:B106"/>
    <mergeCell ref="A158:B158"/>
    <mergeCell ref="C158:C159"/>
    <mergeCell ref="D158:D159"/>
    <mergeCell ref="E158:E159"/>
    <mergeCell ref="A159:B159"/>
    <mergeCell ref="A113:B113"/>
    <mergeCell ref="A122:B122"/>
    <mergeCell ref="A123:B123"/>
    <mergeCell ref="A157:B157"/>
    <mergeCell ref="C164:C165"/>
    <mergeCell ref="D164:D165"/>
    <mergeCell ref="E164:E165"/>
    <mergeCell ref="A165:B165"/>
    <mergeCell ref="A160:B160"/>
    <mergeCell ref="A161:B161"/>
    <mergeCell ref="A162:B162"/>
    <mergeCell ref="A163:B163"/>
    <mergeCell ref="A170:B170"/>
    <mergeCell ref="A166:B166"/>
    <mergeCell ref="A167:B167"/>
    <mergeCell ref="A168:B168"/>
    <mergeCell ref="A169:B169"/>
    <mergeCell ref="A164:B164"/>
  </mergeCells>
  <printOptions/>
  <pageMargins left="0.75" right="0.75" top="1" bottom="1" header="0.5" footer="0.5"/>
  <pageSetup horizontalDpi="600" verticalDpi="600" orientation="portrait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D7" sqref="D7:F8"/>
    </sheetView>
  </sheetViews>
  <sheetFormatPr defaultColWidth="9.140625" defaultRowHeight="15"/>
  <cols>
    <col min="1" max="1" width="18.00390625" style="0" customWidth="1"/>
    <col min="2" max="3" width="9.421875" style="0" bestFit="1" customWidth="1"/>
    <col min="4" max="4" width="12.8515625" style="0" bestFit="1" customWidth="1"/>
    <col min="5" max="6" width="12.7109375" style="0" bestFit="1" customWidth="1"/>
    <col min="7" max="7" width="12.8515625" style="0" bestFit="1" customWidth="1"/>
    <col min="8" max="8" width="12.7109375" style="0" bestFit="1" customWidth="1"/>
    <col min="9" max="9" width="14.140625" style="0" customWidth="1"/>
    <col min="10" max="12" width="9.421875" style="0" bestFit="1" customWidth="1"/>
  </cols>
  <sheetData>
    <row r="1" spans="1:12" ht="15">
      <c r="A1" s="265" t="s">
        <v>84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</row>
    <row r="2" spans="1:11" ht="15.75">
      <c r="A2" s="19"/>
      <c r="C2" s="266" t="s">
        <v>216</v>
      </c>
      <c r="D2" s="266"/>
      <c r="E2" s="266"/>
      <c r="F2" s="266"/>
      <c r="G2" s="266"/>
      <c r="H2" s="266"/>
      <c r="I2" s="266"/>
      <c r="J2" s="266"/>
      <c r="K2" s="266"/>
    </row>
    <row r="3" spans="1:12" ht="16.5">
      <c r="A3" s="260" t="s">
        <v>85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</row>
    <row r="4" spans="1:12" ht="16.5">
      <c r="A4" s="260" t="s">
        <v>319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</row>
    <row r="5" spans="1:9" ht="15">
      <c r="A5" s="18"/>
      <c r="D5" s="267" t="s">
        <v>312</v>
      </c>
      <c r="E5" s="267"/>
      <c r="F5" s="267"/>
      <c r="G5" s="267"/>
      <c r="H5" s="267"/>
      <c r="I5" s="267"/>
    </row>
    <row r="6" spans="1:12" ht="30" customHeight="1">
      <c r="A6" s="205" t="s">
        <v>33</v>
      </c>
      <c r="B6" s="205" t="s">
        <v>41</v>
      </c>
      <c r="C6" s="205" t="s">
        <v>86</v>
      </c>
      <c r="D6" s="205" t="s">
        <v>87</v>
      </c>
      <c r="E6" s="205"/>
      <c r="F6" s="205"/>
      <c r="G6" s="205"/>
      <c r="H6" s="205"/>
      <c r="I6" s="205"/>
      <c r="J6" s="205"/>
      <c r="K6" s="205"/>
      <c r="L6" s="205"/>
    </row>
    <row r="7" spans="1:12" ht="15">
      <c r="A7" s="205"/>
      <c r="B7" s="205"/>
      <c r="C7" s="205"/>
      <c r="D7" s="205" t="s">
        <v>88</v>
      </c>
      <c r="E7" s="205"/>
      <c r="F7" s="205"/>
      <c r="G7" s="205" t="s">
        <v>37</v>
      </c>
      <c r="H7" s="205"/>
      <c r="I7" s="205"/>
      <c r="J7" s="205"/>
      <c r="K7" s="205"/>
      <c r="L7" s="205"/>
    </row>
    <row r="8" spans="1:12" ht="135" customHeight="1">
      <c r="A8" s="205"/>
      <c r="B8" s="205"/>
      <c r="C8" s="205"/>
      <c r="D8" s="205"/>
      <c r="E8" s="205"/>
      <c r="F8" s="205"/>
      <c r="G8" s="268" t="s">
        <v>89</v>
      </c>
      <c r="H8" s="268"/>
      <c r="I8" s="268"/>
      <c r="J8" s="268" t="s">
        <v>90</v>
      </c>
      <c r="K8" s="268"/>
      <c r="L8" s="268"/>
    </row>
    <row r="9" spans="1:12" ht="90">
      <c r="A9" s="205"/>
      <c r="B9" s="205"/>
      <c r="C9" s="205"/>
      <c r="D9" s="22" t="s">
        <v>309</v>
      </c>
      <c r="E9" s="22" t="s">
        <v>310</v>
      </c>
      <c r="F9" s="22" t="s">
        <v>311</v>
      </c>
      <c r="G9" s="22" t="s">
        <v>309</v>
      </c>
      <c r="H9" s="22" t="s">
        <v>310</v>
      </c>
      <c r="I9" s="22" t="s">
        <v>311</v>
      </c>
      <c r="J9" s="22" t="s">
        <v>91</v>
      </c>
      <c r="K9" s="22" t="s">
        <v>92</v>
      </c>
      <c r="L9" s="22" t="s">
        <v>93</v>
      </c>
    </row>
    <row r="10" spans="1:12" ht="1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22">
        <v>12</v>
      </c>
    </row>
    <row r="11" spans="1:12" ht="75">
      <c r="A11" s="28" t="s">
        <v>94</v>
      </c>
      <c r="B11" s="47" t="s">
        <v>151</v>
      </c>
      <c r="C11" s="22" t="s">
        <v>95</v>
      </c>
      <c r="D11" s="144">
        <f>G11</f>
        <v>6192197</v>
      </c>
      <c r="E11" s="144">
        <f>H11</f>
        <v>4530197</v>
      </c>
      <c r="F11" s="144">
        <f>I11</f>
        <v>4216997</v>
      </c>
      <c r="G11" s="144">
        <f>G12+G14</f>
        <v>6192197</v>
      </c>
      <c r="H11" s="144">
        <f>H15+H16</f>
        <v>4530197</v>
      </c>
      <c r="I11" s="144">
        <f>I16+I17</f>
        <v>4216997</v>
      </c>
      <c r="J11" s="131">
        <v>0</v>
      </c>
      <c r="K11" s="131">
        <v>0</v>
      </c>
      <c r="L11" s="131">
        <v>0</v>
      </c>
    </row>
    <row r="12" spans="1:12" ht="105">
      <c r="A12" s="28" t="s">
        <v>96</v>
      </c>
      <c r="B12" s="22">
        <v>1001</v>
      </c>
      <c r="C12" s="22" t="s">
        <v>95</v>
      </c>
      <c r="D12" s="144">
        <f>G12+J12</f>
        <v>1321000</v>
      </c>
      <c r="E12" s="144">
        <f>H12+K12</f>
        <v>0</v>
      </c>
      <c r="F12" s="144">
        <f>I12+L12</f>
        <v>0</v>
      </c>
      <c r="G12" s="144">
        <f>G13</f>
        <v>1321000</v>
      </c>
      <c r="H12" s="144">
        <v>0</v>
      </c>
      <c r="I12" s="144">
        <v>0</v>
      </c>
      <c r="J12" s="131">
        <v>0</v>
      </c>
      <c r="K12" s="131">
        <v>0</v>
      </c>
      <c r="L12" s="131">
        <v>0</v>
      </c>
    </row>
    <row r="13" spans="1:13" ht="45">
      <c r="A13" s="28" t="s">
        <v>274</v>
      </c>
      <c r="B13" s="22">
        <v>1002</v>
      </c>
      <c r="C13" s="28">
        <v>2017</v>
      </c>
      <c r="D13" s="139">
        <v>1184208.89</v>
      </c>
      <c r="E13" s="149">
        <v>0</v>
      </c>
      <c r="F13" s="149">
        <v>0</v>
      </c>
      <c r="G13" s="149">
        <v>1321000</v>
      </c>
      <c r="H13" s="149">
        <v>0</v>
      </c>
      <c r="I13" s="149">
        <v>0</v>
      </c>
      <c r="J13" s="149">
        <v>0</v>
      </c>
      <c r="K13" s="149">
        <v>0</v>
      </c>
      <c r="L13" s="28"/>
      <c r="M13" s="150"/>
    </row>
    <row r="14" spans="1:13" ht="60">
      <c r="A14" s="28" t="s">
        <v>97</v>
      </c>
      <c r="B14" s="22">
        <v>2001</v>
      </c>
      <c r="C14" s="22" t="s">
        <v>95</v>
      </c>
      <c r="D14" s="144">
        <f>G14</f>
        <v>4871197</v>
      </c>
      <c r="E14" s="144">
        <f>H14+K14</f>
        <v>4530197</v>
      </c>
      <c r="F14" s="144">
        <f>I14+L14</f>
        <v>4216997</v>
      </c>
      <c r="G14" s="144">
        <f>'т2 2018'!E125-'т2.1.м.з.'!G13</f>
        <v>4871197</v>
      </c>
      <c r="H14" s="144">
        <f>H15+H16</f>
        <v>4530197</v>
      </c>
      <c r="I14" s="144">
        <f>I16+I17</f>
        <v>4216997</v>
      </c>
      <c r="J14" s="131">
        <v>0</v>
      </c>
      <c r="K14" s="131">
        <v>0</v>
      </c>
      <c r="L14" s="131">
        <v>0</v>
      </c>
      <c r="M14" s="151"/>
    </row>
    <row r="15" spans="1:12" ht="56.25" customHeight="1">
      <c r="A15" s="28" t="s">
        <v>97</v>
      </c>
      <c r="B15" s="22">
        <v>2002</v>
      </c>
      <c r="C15" s="74">
        <v>2018</v>
      </c>
      <c r="D15" s="144">
        <f>G15</f>
        <v>4871197</v>
      </c>
      <c r="E15" s="144">
        <f>H15</f>
        <v>1303800</v>
      </c>
      <c r="F15" s="144">
        <v>0</v>
      </c>
      <c r="G15" s="144">
        <f>G14</f>
        <v>4871197</v>
      </c>
      <c r="H15" s="144">
        <f>'т2 2019'!E131</f>
        <v>1303800</v>
      </c>
      <c r="I15" s="144">
        <v>0</v>
      </c>
      <c r="J15" s="131">
        <v>0</v>
      </c>
      <c r="K15" s="131">
        <v>0</v>
      </c>
      <c r="L15" s="131">
        <v>0</v>
      </c>
    </row>
    <row r="16" spans="1:12" ht="43.5" customHeight="1">
      <c r="A16" s="28" t="s">
        <v>97</v>
      </c>
      <c r="B16" s="147">
        <v>2003</v>
      </c>
      <c r="C16" s="74">
        <v>2019</v>
      </c>
      <c r="D16" s="145">
        <v>0</v>
      </c>
      <c r="E16" s="145">
        <f>H16</f>
        <v>3226397</v>
      </c>
      <c r="F16" s="145">
        <f>I16</f>
        <v>1354500</v>
      </c>
      <c r="G16" s="145">
        <v>0</v>
      </c>
      <c r="H16" s="146">
        <f>'т2 2019'!E123-'т2.1.м.з.'!H15</f>
        <v>3226397</v>
      </c>
      <c r="I16" s="146">
        <f>'т2 2020'!E130</f>
        <v>1354500</v>
      </c>
      <c r="J16" s="131">
        <v>0</v>
      </c>
      <c r="K16" s="131">
        <v>0</v>
      </c>
      <c r="L16" s="131">
        <v>0</v>
      </c>
    </row>
    <row r="17" spans="1:12" ht="57.75" customHeight="1">
      <c r="A17" s="28" t="s">
        <v>97</v>
      </c>
      <c r="B17" s="147">
        <v>2004</v>
      </c>
      <c r="C17" s="142">
        <v>2020</v>
      </c>
      <c r="D17" s="145">
        <v>0</v>
      </c>
      <c r="E17" s="145">
        <v>0</v>
      </c>
      <c r="F17" s="145">
        <f>I17</f>
        <v>2862497</v>
      </c>
      <c r="G17" s="145">
        <v>0</v>
      </c>
      <c r="H17" s="145">
        <v>0</v>
      </c>
      <c r="I17" s="145">
        <f>'т2 2020'!E122-'т2.1.м.з.'!I16</f>
        <v>2862497</v>
      </c>
      <c r="J17" s="131">
        <v>0</v>
      </c>
      <c r="K17" s="131">
        <v>0</v>
      </c>
      <c r="L17" s="131">
        <v>0</v>
      </c>
    </row>
    <row r="18" spans="1:12" ht="105">
      <c r="A18" s="28" t="s">
        <v>275</v>
      </c>
      <c r="B18" s="47" t="s">
        <v>151</v>
      </c>
      <c r="C18" s="22" t="s">
        <v>95</v>
      </c>
      <c r="D18" s="144">
        <f>G18</f>
        <v>6192197</v>
      </c>
      <c r="E18" s="144">
        <f>H18</f>
        <v>4530197</v>
      </c>
      <c r="F18" s="144">
        <f>I18</f>
        <v>4216997</v>
      </c>
      <c r="G18" s="144">
        <f>G11</f>
        <v>6192197</v>
      </c>
      <c r="H18" s="144">
        <f>H11</f>
        <v>4530197</v>
      </c>
      <c r="I18" s="144">
        <f>I11</f>
        <v>4216997</v>
      </c>
      <c r="J18" s="131">
        <v>0</v>
      </c>
      <c r="K18" s="131">
        <v>0</v>
      </c>
      <c r="L18" s="131">
        <v>0</v>
      </c>
    </row>
    <row r="19" spans="1:12" ht="108.75" customHeight="1">
      <c r="A19" s="28" t="s">
        <v>96</v>
      </c>
      <c r="B19" s="22">
        <v>1001</v>
      </c>
      <c r="C19" s="22" t="s">
        <v>95</v>
      </c>
      <c r="D19" s="144">
        <f>G19+J19</f>
        <v>1321000</v>
      </c>
      <c r="E19" s="144">
        <f>H19+K19</f>
        <v>0</v>
      </c>
      <c r="F19" s="144">
        <f>I19+L19</f>
        <v>0</v>
      </c>
      <c r="G19" s="163">
        <f>G20</f>
        <v>1321000</v>
      </c>
      <c r="H19" s="163">
        <v>0</v>
      </c>
      <c r="I19" s="163">
        <v>0</v>
      </c>
      <c r="J19" s="131">
        <v>0</v>
      </c>
      <c r="K19" s="131">
        <v>0</v>
      </c>
      <c r="L19" s="131">
        <v>0</v>
      </c>
    </row>
    <row r="20" spans="1:12" ht="27" customHeight="1">
      <c r="A20" s="28" t="s">
        <v>274</v>
      </c>
      <c r="B20" s="22">
        <v>1002</v>
      </c>
      <c r="C20" s="28">
        <v>2017</v>
      </c>
      <c r="D20" s="149">
        <f>G20</f>
        <v>1321000</v>
      </c>
      <c r="E20" s="149">
        <v>0</v>
      </c>
      <c r="F20" s="149">
        <v>0</v>
      </c>
      <c r="G20" s="164">
        <f>G13</f>
        <v>1321000</v>
      </c>
      <c r="H20" s="164">
        <v>0</v>
      </c>
      <c r="I20" s="164">
        <v>0</v>
      </c>
      <c r="J20" s="162">
        <v>0</v>
      </c>
      <c r="K20" s="131">
        <v>0</v>
      </c>
      <c r="L20" s="131">
        <v>0</v>
      </c>
    </row>
    <row r="21" spans="1:12" ht="66" customHeight="1">
      <c r="A21" s="28" t="s">
        <v>97</v>
      </c>
      <c r="B21" s="22">
        <v>2001</v>
      </c>
      <c r="C21" s="22" t="s">
        <v>95</v>
      </c>
      <c r="D21" s="149">
        <f>G21</f>
        <v>4871197</v>
      </c>
      <c r="E21" s="149">
        <f>H21</f>
        <v>4530197</v>
      </c>
      <c r="F21" s="149">
        <f>I21</f>
        <v>4216997</v>
      </c>
      <c r="G21" s="149">
        <f>G14</f>
        <v>4871197</v>
      </c>
      <c r="H21" s="148">
        <f>H14</f>
        <v>4530197</v>
      </c>
      <c r="I21" s="148">
        <f>I14</f>
        <v>4216997</v>
      </c>
      <c r="J21" s="131">
        <v>0</v>
      </c>
      <c r="K21" s="131">
        <v>0</v>
      </c>
      <c r="L21" s="131">
        <v>0</v>
      </c>
    </row>
    <row r="22" spans="1:12" ht="60">
      <c r="A22" s="28" t="s">
        <v>97</v>
      </c>
      <c r="B22" s="22">
        <v>2002</v>
      </c>
      <c r="C22" s="74">
        <v>2018</v>
      </c>
      <c r="D22" s="144">
        <f>G22</f>
        <v>4871197</v>
      </c>
      <c r="E22" s="144">
        <f>H22</f>
        <v>1303800</v>
      </c>
      <c r="F22" s="144">
        <v>0</v>
      </c>
      <c r="G22" s="144">
        <f>G15</f>
        <v>4871197</v>
      </c>
      <c r="H22" s="144">
        <f>H15</f>
        <v>1303800</v>
      </c>
      <c r="I22" s="144">
        <v>0</v>
      </c>
      <c r="J22" s="131">
        <v>0</v>
      </c>
      <c r="K22" s="131">
        <v>0</v>
      </c>
      <c r="L22" s="131">
        <v>0</v>
      </c>
    </row>
    <row r="23" spans="1:12" ht="60">
      <c r="A23" s="28" t="s">
        <v>97</v>
      </c>
      <c r="B23" s="147">
        <v>2003</v>
      </c>
      <c r="C23" s="74">
        <v>2019</v>
      </c>
      <c r="D23" s="145">
        <v>0</v>
      </c>
      <c r="E23" s="145">
        <f>H23</f>
        <v>3226397</v>
      </c>
      <c r="F23" s="145">
        <f>I23</f>
        <v>1354500</v>
      </c>
      <c r="G23" s="145">
        <v>0</v>
      </c>
      <c r="H23" s="146">
        <f>H16</f>
        <v>3226397</v>
      </c>
      <c r="I23" s="146">
        <f>I16</f>
        <v>1354500</v>
      </c>
      <c r="J23" s="131">
        <v>0</v>
      </c>
      <c r="K23" s="131">
        <v>0</v>
      </c>
      <c r="L23" s="131">
        <v>0</v>
      </c>
    </row>
    <row r="24" spans="1:12" ht="60">
      <c r="A24" s="28" t="s">
        <v>97</v>
      </c>
      <c r="B24" s="147">
        <v>2004</v>
      </c>
      <c r="C24" s="142">
        <v>2020</v>
      </c>
      <c r="D24" s="145">
        <v>0</v>
      </c>
      <c r="E24" s="145">
        <v>0</v>
      </c>
      <c r="F24" s="145">
        <f>I24</f>
        <v>2862497</v>
      </c>
      <c r="G24" s="145">
        <v>0</v>
      </c>
      <c r="H24" s="145">
        <v>0</v>
      </c>
      <c r="I24" s="145">
        <f>I17</f>
        <v>2862497</v>
      </c>
      <c r="J24" s="131">
        <v>0</v>
      </c>
      <c r="K24" s="131">
        <v>0</v>
      </c>
      <c r="L24" s="131">
        <v>0</v>
      </c>
    </row>
    <row r="26" spans="1:4" ht="15">
      <c r="A26" s="143" t="s">
        <v>285</v>
      </c>
      <c r="D26" t="s">
        <v>264</v>
      </c>
    </row>
    <row r="28" spans="1:4" ht="30">
      <c r="A28" s="143" t="s">
        <v>253</v>
      </c>
      <c r="D28" t="s">
        <v>244</v>
      </c>
    </row>
  </sheetData>
  <sheetProtection/>
  <mergeCells count="13">
    <mergeCell ref="G7:L7"/>
    <mergeCell ref="G8:I8"/>
    <mergeCell ref="J8:L8"/>
    <mergeCell ref="A1:L1"/>
    <mergeCell ref="C2:K2"/>
    <mergeCell ref="A3:L3"/>
    <mergeCell ref="A4:L4"/>
    <mergeCell ref="D5:I5"/>
    <mergeCell ref="A6:A9"/>
    <mergeCell ref="B6:B9"/>
    <mergeCell ref="C6:C9"/>
    <mergeCell ref="D6:L6"/>
    <mergeCell ref="D7:F8"/>
  </mergeCells>
  <hyperlinks>
    <hyperlink ref="G8" r:id="rId1" display="consultantplus://offline/ref=966C74C3FF39597EE0F89EEF7E88C9E861526CB3A37CF712EFCC2D554Ah2vEI"/>
    <hyperlink ref="J8" r:id="rId2" display="consultantplus://offline/ref=966C74C3FF39597EE0F89EEF7E88C9E8625B6AB9AD71F712EFCC2D554Ah2vEI"/>
  </hyperlink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52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3" sqref="A3:C3"/>
    </sheetView>
  </sheetViews>
  <sheetFormatPr defaultColWidth="9.140625" defaultRowHeight="15"/>
  <cols>
    <col min="1" max="1" width="34.00390625" style="0" customWidth="1"/>
    <col min="2" max="2" width="15.00390625" style="0" customWidth="1"/>
    <col min="3" max="3" width="31.8515625" style="0" customWidth="1"/>
  </cols>
  <sheetData>
    <row r="1" spans="1:3" ht="15">
      <c r="A1" s="270" t="s">
        <v>98</v>
      </c>
      <c r="B1" s="270"/>
      <c r="C1" s="270"/>
    </row>
    <row r="2" ht="15">
      <c r="A2" s="19"/>
    </row>
    <row r="3" spans="1:3" ht="35.25" customHeight="1">
      <c r="A3" s="269" t="s">
        <v>99</v>
      </c>
      <c r="B3" s="269"/>
      <c r="C3" s="269"/>
    </row>
    <row r="4" spans="1:3" ht="15">
      <c r="A4" s="265" t="s">
        <v>100</v>
      </c>
      <c r="B4" s="265"/>
      <c r="C4" s="265"/>
    </row>
    <row r="5" spans="1:3" ht="15">
      <c r="A5" s="265" t="s">
        <v>101</v>
      </c>
      <c r="B5" s="265"/>
      <c r="C5" s="265"/>
    </row>
    <row r="6" ht="15">
      <c r="A6" s="18"/>
    </row>
    <row r="7" spans="1:3" ht="30">
      <c r="A7" s="22" t="s">
        <v>33</v>
      </c>
      <c r="B7" s="22" t="s">
        <v>41</v>
      </c>
      <c r="C7" s="22" t="s">
        <v>102</v>
      </c>
    </row>
    <row r="8" spans="1:3" ht="15">
      <c r="A8" s="24">
        <v>1</v>
      </c>
      <c r="B8" s="24">
        <v>2</v>
      </c>
      <c r="C8" s="24">
        <v>3</v>
      </c>
    </row>
    <row r="9" spans="1:3" ht="15">
      <c r="A9" s="23" t="s">
        <v>66</v>
      </c>
      <c r="B9" s="24">
        <v>10</v>
      </c>
      <c r="C9" s="23"/>
    </row>
    <row r="10" spans="1:3" ht="15">
      <c r="A10" s="23" t="s">
        <v>67</v>
      </c>
      <c r="B10" s="24">
        <v>20</v>
      </c>
      <c r="C10" s="23"/>
    </row>
    <row r="11" spans="1:3" ht="15">
      <c r="A11" s="23" t="s">
        <v>103</v>
      </c>
      <c r="B11" s="24">
        <v>30</v>
      </c>
      <c r="C11" s="23"/>
    </row>
    <row r="12" spans="1:3" ht="15">
      <c r="A12" s="23"/>
      <c r="B12" s="23"/>
      <c r="C12" s="23"/>
    </row>
    <row r="13" spans="1:3" ht="15">
      <c r="A13" s="23" t="s">
        <v>104</v>
      </c>
      <c r="B13" s="24">
        <v>40</v>
      </c>
      <c r="C13" s="23"/>
    </row>
    <row r="14" spans="1:3" ht="15">
      <c r="A14" s="23"/>
      <c r="B14" s="23"/>
      <c r="C14" s="23"/>
    </row>
    <row r="15" ht="15">
      <c r="A15" s="18"/>
    </row>
  </sheetData>
  <sheetProtection/>
  <mergeCells count="4">
    <mergeCell ref="A5:C5"/>
    <mergeCell ref="A4:C4"/>
    <mergeCell ref="A3:C3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45.28125" style="0" customWidth="1"/>
    <col min="3" max="3" width="15.28125" style="0" customWidth="1"/>
    <col min="4" max="4" width="17.7109375" style="0" customWidth="1"/>
  </cols>
  <sheetData>
    <row r="1" spans="1:4" ht="15">
      <c r="A1" s="265" t="s">
        <v>105</v>
      </c>
      <c r="B1" s="265"/>
      <c r="C1" s="265"/>
      <c r="D1" s="265"/>
    </row>
    <row r="2" ht="15">
      <c r="A2" s="19"/>
    </row>
    <row r="3" spans="1:4" ht="16.5">
      <c r="A3" s="260" t="s">
        <v>106</v>
      </c>
      <c r="B3" s="260"/>
      <c r="C3" s="260"/>
      <c r="D3" s="260"/>
    </row>
    <row r="4" ht="15">
      <c r="A4" s="18"/>
    </row>
    <row r="5" spans="1:4" ht="30">
      <c r="A5" s="22" t="s">
        <v>33</v>
      </c>
      <c r="B5" s="22" t="s">
        <v>41</v>
      </c>
      <c r="C5" s="22" t="s">
        <v>107</v>
      </c>
      <c r="D5" s="22" t="s">
        <v>108</v>
      </c>
    </row>
    <row r="6" spans="1:4" ht="15">
      <c r="A6" s="22">
        <v>1</v>
      </c>
      <c r="B6" s="22">
        <v>2</v>
      </c>
      <c r="C6" s="22">
        <v>3</v>
      </c>
      <c r="D6" s="22">
        <v>4</v>
      </c>
    </row>
    <row r="7" spans="1:4" ht="15">
      <c r="A7" s="28" t="s">
        <v>109</v>
      </c>
      <c r="B7" s="22">
        <v>10</v>
      </c>
      <c r="C7" s="22" t="s">
        <v>110</v>
      </c>
      <c r="D7" s="131">
        <v>0</v>
      </c>
    </row>
    <row r="8" spans="1:4" ht="66.75" customHeight="1">
      <c r="A8" s="40" t="s">
        <v>111</v>
      </c>
      <c r="B8" s="22">
        <v>20</v>
      </c>
      <c r="C8" s="22" t="s">
        <v>110</v>
      </c>
      <c r="D8" s="131">
        <v>0</v>
      </c>
    </row>
    <row r="9" spans="1:4" ht="15.75">
      <c r="A9" s="28" t="s">
        <v>112</v>
      </c>
      <c r="B9" s="22">
        <v>40</v>
      </c>
      <c r="C9" s="28"/>
      <c r="D9" s="135">
        <f>D10+D14</f>
        <v>1280</v>
      </c>
    </row>
    <row r="10" spans="1:4" ht="30">
      <c r="A10" s="28" t="s">
        <v>113</v>
      </c>
      <c r="B10" s="22" t="s">
        <v>95</v>
      </c>
      <c r="C10" s="22" t="s">
        <v>114</v>
      </c>
      <c r="D10" s="134">
        <v>1138</v>
      </c>
    </row>
    <row r="11" spans="1:4" ht="30">
      <c r="A11" s="132" t="s">
        <v>255</v>
      </c>
      <c r="B11" s="132"/>
      <c r="C11" s="22" t="s">
        <v>114</v>
      </c>
      <c r="D11" s="28">
        <v>512</v>
      </c>
    </row>
    <row r="12" spans="1:4" ht="30">
      <c r="A12" s="132" t="s">
        <v>256</v>
      </c>
      <c r="B12" s="132"/>
      <c r="C12" s="22" t="s">
        <v>114</v>
      </c>
      <c r="D12" s="28">
        <v>537</v>
      </c>
    </row>
    <row r="13" spans="1:4" ht="30">
      <c r="A13" s="132" t="s">
        <v>257</v>
      </c>
      <c r="B13" s="132"/>
      <c r="C13" s="22" t="s">
        <v>114</v>
      </c>
      <c r="D13" s="28">
        <v>89</v>
      </c>
    </row>
    <row r="14" spans="1:4" ht="15">
      <c r="A14" s="132" t="s">
        <v>262</v>
      </c>
      <c r="B14" s="132"/>
      <c r="C14" s="22" t="s">
        <v>114</v>
      </c>
      <c r="D14" s="134">
        <v>142</v>
      </c>
    </row>
    <row r="15" spans="1:4" ht="15">
      <c r="A15" s="132" t="s">
        <v>263</v>
      </c>
      <c r="B15" s="132"/>
      <c r="C15" s="22" t="s">
        <v>114</v>
      </c>
      <c r="D15" s="139">
        <v>142</v>
      </c>
    </row>
    <row r="16" spans="1:4" ht="15">
      <c r="A16" s="28" t="s">
        <v>115</v>
      </c>
      <c r="B16" s="22">
        <v>50</v>
      </c>
      <c r="C16" s="22" t="s">
        <v>116</v>
      </c>
      <c r="D16" s="28">
        <v>81</v>
      </c>
    </row>
    <row r="17" spans="1:4" ht="15">
      <c r="A17" s="28" t="s">
        <v>37</v>
      </c>
      <c r="B17" s="22" t="s">
        <v>95</v>
      </c>
      <c r="C17" s="28"/>
      <c r="D17" s="28"/>
    </row>
    <row r="18" spans="1:4" ht="15">
      <c r="A18" s="29" t="s">
        <v>117</v>
      </c>
      <c r="B18" s="22" t="s">
        <v>95</v>
      </c>
      <c r="C18" s="22" t="s">
        <v>116</v>
      </c>
      <c r="D18" s="28">
        <v>6</v>
      </c>
    </row>
    <row r="19" spans="1:4" ht="15">
      <c r="A19" s="29" t="s">
        <v>118</v>
      </c>
      <c r="B19" s="22" t="s">
        <v>95</v>
      </c>
      <c r="C19" s="22" t="s">
        <v>119</v>
      </c>
      <c r="D19" s="28">
        <v>37850</v>
      </c>
    </row>
    <row r="20" spans="1:4" ht="15">
      <c r="A20" s="29" t="s">
        <v>120</v>
      </c>
      <c r="B20" s="22" t="s">
        <v>95</v>
      </c>
      <c r="C20" s="22" t="s">
        <v>116</v>
      </c>
      <c r="D20" s="28">
        <v>59</v>
      </c>
    </row>
    <row r="21" spans="1:4" ht="15">
      <c r="A21" s="29" t="s">
        <v>121</v>
      </c>
      <c r="B21" s="22" t="s">
        <v>95</v>
      </c>
      <c r="C21" s="22" t="s">
        <v>119</v>
      </c>
      <c r="D21" s="28">
        <v>23158.7</v>
      </c>
    </row>
    <row r="22" spans="1:4" ht="15">
      <c r="A22" s="29" t="s">
        <v>122</v>
      </c>
      <c r="B22" s="22" t="s">
        <v>95</v>
      </c>
      <c r="C22" s="22" t="s">
        <v>116</v>
      </c>
      <c r="D22" s="28">
        <v>17</v>
      </c>
    </row>
    <row r="23" spans="1:4" ht="30">
      <c r="A23" s="29" t="s">
        <v>123</v>
      </c>
      <c r="B23" s="22" t="s">
        <v>95</v>
      </c>
      <c r="C23" s="22" t="s">
        <v>119</v>
      </c>
      <c r="D23" s="28">
        <v>14756.78</v>
      </c>
    </row>
    <row r="24" ht="15">
      <c r="A24" s="18"/>
    </row>
  </sheetData>
  <sheetProtection/>
  <mergeCells count="2">
    <mergeCell ref="A1:D1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ЕлсуковаЕВ</dc:creator>
  <cp:keywords/>
  <dc:description/>
  <cp:lastModifiedBy>zam_it</cp:lastModifiedBy>
  <cp:lastPrinted>2018-02-27T12:44:44Z</cp:lastPrinted>
  <dcterms:created xsi:type="dcterms:W3CDTF">2016-11-12T08:52:59Z</dcterms:created>
  <dcterms:modified xsi:type="dcterms:W3CDTF">2018-03-28T10:34:30Z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